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80" windowWidth="18195" windowHeight="10485"/>
  </bookViews>
  <sheets>
    <sheet name="Instructions" sheetId="6" r:id="rId1"/>
    <sheet name="Workings Tab " sheetId="4" r:id="rId2"/>
    <sheet name="Dropdowns" sheetId="5" state="hidden" r:id="rId3"/>
    <sheet name="P&amp;L " sheetId="1" r:id="rId4"/>
    <sheet name="Cashflow" sheetId="2" r:id="rId5"/>
    <sheet name="Sheet3" sheetId="3" state="hidden" r:id="rId6"/>
  </sheets>
  <calcPr calcId="145621"/>
</workbook>
</file>

<file path=xl/calcChain.xml><?xml version="1.0" encoding="utf-8"?>
<calcChain xmlns="http://schemas.openxmlformats.org/spreadsheetml/2006/main">
  <c r="O6" i="2" l="1"/>
  <c r="N6" i="2"/>
  <c r="M6" i="2"/>
  <c r="L6" i="2"/>
  <c r="K6" i="2"/>
  <c r="J6" i="2"/>
  <c r="I6" i="2"/>
  <c r="H6" i="2"/>
  <c r="G6" i="2"/>
  <c r="F6" i="2"/>
  <c r="E6" i="2"/>
  <c r="D6" i="2"/>
  <c r="D7" i="2" l="1"/>
  <c r="D9" i="2" s="1"/>
  <c r="E7" i="2"/>
  <c r="E9" i="2" s="1"/>
  <c r="F7" i="2"/>
  <c r="G7" i="2"/>
  <c r="G26" i="2" s="1"/>
  <c r="H7" i="2"/>
  <c r="I7" i="2"/>
  <c r="I9" i="2" s="1"/>
  <c r="J7" i="2"/>
  <c r="K7" i="2"/>
  <c r="Q7" i="2" s="1"/>
  <c r="L7" i="2"/>
  <c r="M7" i="2"/>
  <c r="M9" i="2" s="1"/>
  <c r="N7" i="2"/>
  <c r="O7" i="2"/>
  <c r="O10" i="2" s="1"/>
  <c r="F9" i="2"/>
  <c r="G9" i="2"/>
  <c r="J9" i="2"/>
  <c r="N9" i="2"/>
  <c r="O9" i="2"/>
  <c r="F10" i="2"/>
  <c r="G10" i="2"/>
  <c r="J10" i="2"/>
  <c r="K10" i="2"/>
  <c r="N10" i="2"/>
  <c r="F11" i="2"/>
  <c r="G11" i="2"/>
  <c r="J11" i="2"/>
  <c r="N11" i="2"/>
  <c r="O11" i="2"/>
  <c r="F12" i="2"/>
  <c r="G12" i="2"/>
  <c r="J12" i="2"/>
  <c r="K12" i="2"/>
  <c r="N12" i="2"/>
  <c r="F25" i="2"/>
  <c r="I25" i="2"/>
  <c r="L25" i="2"/>
  <c r="D21" i="2"/>
  <c r="E21" i="2"/>
  <c r="F21" i="2"/>
  <c r="G21" i="2"/>
  <c r="H21" i="2"/>
  <c r="I21" i="2"/>
  <c r="J21" i="2"/>
  <c r="K21" i="2"/>
  <c r="L21" i="2"/>
  <c r="M21" i="2"/>
  <c r="N21" i="2"/>
  <c r="O21" i="2"/>
  <c r="D22" i="2"/>
  <c r="E22" i="2"/>
  <c r="F22" i="2"/>
  <c r="G22" i="2"/>
  <c r="H22" i="2"/>
  <c r="I22" i="2"/>
  <c r="J22" i="2"/>
  <c r="K22" i="2"/>
  <c r="L22" i="2"/>
  <c r="M22" i="2"/>
  <c r="N22" i="2"/>
  <c r="O22" i="2"/>
  <c r="D23" i="2"/>
  <c r="E23" i="2"/>
  <c r="F23" i="2"/>
  <c r="G23" i="2"/>
  <c r="H23" i="2"/>
  <c r="I23" i="2"/>
  <c r="J23" i="2"/>
  <c r="K23" i="2"/>
  <c r="L23" i="2"/>
  <c r="M23" i="2"/>
  <c r="N23" i="2"/>
  <c r="O23" i="2"/>
  <c r="D24" i="2"/>
  <c r="E24" i="2"/>
  <c r="F24" i="2"/>
  <c r="G24" i="2"/>
  <c r="H24" i="2"/>
  <c r="I24" i="2"/>
  <c r="J24" i="2"/>
  <c r="K24" i="2"/>
  <c r="L24" i="2"/>
  <c r="M24" i="2"/>
  <c r="N24" i="2"/>
  <c r="O24" i="2"/>
  <c r="O25" i="2"/>
  <c r="E26" i="2"/>
  <c r="F26" i="2"/>
  <c r="I26" i="2"/>
  <c r="J26" i="2"/>
  <c r="M26" i="2"/>
  <c r="N26" i="2"/>
  <c r="I27" i="2"/>
  <c r="J27" i="2"/>
  <c r="E28" i="2"/>
  <c r="F28" i="2"/>
  <c r="I28" i="2"/>
  <c r="J28" i="2"/>
  <c r="M28" i="2"/>
  <c r="N28" i="2"/>
  <c r="E29" i="2"/>
  <c r="F29" i="2"/>
  <c r="I29" i="2"/>
  <c r="J29" i="2"/>
  <c r="M29" i="2"/>
  <c r="N29" i="2"/>
  <c r="E30" i="2"/>
  <c r="F30" i="2"/>
  <c r="I30" i="2"/>
  <c r="J30" i="2"/>
  <c r="M30" i="2"/>
  <c r="N30" i="2"/>
  <c r="E31" i="2"/>
  <c r="F31" i="2"/>
  <c r="I31" i="2"/>
  <c r="J31" i="2"/>
  <c r="M31" i="2"/>
  <c r="N31" i="2"/>
  <c r="E32" i="2"/>
  <c r="F32" i="2"/>
  <c r="I32" i="2"/>
  <c r="J32" i="2"/>
  <c r="M32" i="2"/>
  <c r="N32" i="2"/>
  <c r="E33" i="2"/>
  <c r="F33" i="2"/>
  <c r="I33" i="2"/>
  <c r="J33" i="2"/>
  <c r="M33" i="2"/>
  <c r="N33" i="2"/>
  <c r="E34" i="2"/>
  <c r="F34" i="2"/>
  <c r="I34" i="2"/>
  <c r="J34" i="2"/>
  <c r="M34" i="2"/>
  <c r="N34" i="2"/>
  <c r="E35" i="2"/>
  <c r="F35" i="2"/>
  <c r="I35" i="2"/>
  <c r="J35" i="2"/>
  <c r="K35" i="2"/>
  <c r="M35" i="2"/>
  <c r="N35" i="2"/>
  <c r="O35" i="2"/>
  <c r="E36" i="2"/>
  <c r="F36" i="2"/>
  <c r="G36" i="2"/>
  <c r="I36" i="2"/>
  <c r="J36" i="2"/>
  <c r="M36" i="2"/>
  <c r="N36" i="2"/>
  <c r="O36" i="2"/>
  <c r="E37" i="2"/>
  <c r="F37" i="2"/>
  <c r="G37" i="2"/>
  <c r="I37" i="2"/>
  <c r="J37" i="2"/>
  <c r="K37" i="2"/>
  <c r="M37" i="2"/>
  <c r="N37" i="2"/>
  <c r="D38" i="2"/>
  <c r="E38" i="2"/>
  <c r="F38" i="2"/>
  <c r="G38" i="2"/>
  <c r="H38" i="2"/>
  <c r="I38" i="2"/>
  <c r="J38" i="2"/>
  <c r="K38" i="2"/>
  <c r="L38" i="2"/>
  <c r="M38" i="2"/>
  <c r="N38" i="2"/>
  <c r="O38" i="2"/>
  <c r="E39" i="2"/>
  <c r="K39" i="2"/>
  <c r="O39" i="2"/>
  <c r="E40" i="2"/>
  <c r="F40" i="2"/>
  <c r="G40" i="2"/>
  <c r="I40" i="2"/>
  <c r="J40" i="2"/>
  <c r="K40" i="2"/>
  <c r="M40" i="2"/>
  <c r="N40" i="2"/>
  <c r="O40" i="2"/>
  <c r="E41" i="2"/>
  <c r="F41" i="2"/>
  <c r="G41" i="2"/>
  <c r="I41" i="2"/>
  <c r="J41" i="2"/>
  <c r="M41" i="2"/>
  <c r="N41" i="2"/>
  <c r="O41" i="2"/>
  <c r="E42" i="2"/>
  <c r="F42" i="2"/>
  <c r="G42" i="2"/>
  <c r="I42" i="2"/>
  <c r="J42" i="2"/>
  <c r="K42" i="2"/>
  <c r="M42" i="2"/>
  <c r="N42" i="2"/>
  <c r="E43" i="2"/>
  <c r="F43" i="2"/>
  <c r="G43" i="2"/>
  <c r="I43" i="2"/>
  <c r="J43" i="2"/>
  <c r="K43" i="2"/>
  <c r="M43" i="2"/>
  <c r="N43" i="2"/>
  <c r="O43" i="2"/>
  <c r="D44" i="2"/>
  <c r="E44" i="2"/>
  <c r="F44" i="2"/>
  <c r="G44" i="2"/>
  <c r="H44" i="2"/>
  <c r="I44" i="2"/>
  <c r="J44" i="2"/>
  <c r="K44" i="2"/>
  <c r="L44" i="2"/>
  <c r="M44" i="2"/>
  <c r="N44" i="2"/>
  <c r="O44" i="2"/>
  <c r="D45" i="2"/>
  <c r="E45" i="2"/>
  <c r="F45" i="2"/>
  <c r="G45" i="2"/>
  <c r="G71" i="2" s="1"/>
  <c r="H45" i="2"/>
  <c r="I45" i="2"/>
  <c r="J45" i="2"/>
  <c r="K45" i="2"/>
  <c r="L45" i="2"/>
  <c r="M45" i="2"/>
  <c r="N45" i="2"/>
  <c r="O45" i="2"/>
  <c r="D46" i="2"/>
  <c r="E46" i="2"/>
  <c r="F46" i="2"/>
  <c r="G46" i="2"/>
  <c r="H46" i="2"/>
  <c r="I46" i="2"/>
  <c r="J46" i="2"/>
  <c r="K46" i="2"/>
  <c r="L46" i="2"/>
  <c r="M46" i="2"/>
  <c r="N46" i="2"/>
  <c r="O46" i="2"/>
  <c r="E47" i="2"/>
  <c r="F47" i="2"/>
  <c r="G47" i="2"/>
  <c r="I47" i="2"/>
  <c r="J47" i="2"/>
  <c r="K47" i="2"/>
  <c r="M47" i="2"/>
  <c r="N47" i="2"/>
  <c r="O47" i="2"/>
  <c r="E48" i="2"/>
  <c r="F48" i="2"/>
  <c r="G48" i="2"/>
  <c r="I48" i="2"/>
  <c r="J48" i="2"/>
  <c r="K48" i="2"/>
  <c r="L48" i="2"/>
  <c r="M48" i="2"/>
  <c r="N48" i="2"/>
  <c r="O48" i="2"/>
  <c r="D49" i="2"/>
  <c r="E49" i="2"/>
  <c r="F49" i="2"/>
  <c r="G49" i="2"/>
  <c r="H49" i="2"/>
  <c r="I49" i="2"/>
  <c r="J49" i="2"/>
  <c r="K49" i="2"/>
  <c r="L49" i="2"/>
  <c r="M49" i="2"/>
  <c r="N49" i="2"/>
  <c r="O49" i="2"/>
  <c r="D50" i="2"/>
  <c r="E50" i="2"/>
  <c r="F50" i="2"/>
  <c r="G50" i="2"/>
  <c r="H50" i="2"/>
  <c r="I50" i="2"/>
  <c r="J50" i="2"/>
  <c r="K50" i="2"/>
  <c r="L50" i="2"/>
  <c r="M50" i="2"/>
  <c r="N50" i="2"/>
  <c r="O50" i="2"/>
  <c r="D51" i="2"/>
  <c r="E51" i="2"/>
  <c r="F51" i="2"/>
  <c r="G51" i="2"/>
  <c r="H51" i="2"/>
  <c r="I51" i="2"/>
  <c r="J51" i="2"/>
  <c r="K51" i="2"/>
  <c r="L51" i="2"/>
  <c r="M51" i="2"/>
  <c r="N51" i="2"/>
  <c r="O51" i="2"/>
  <c r="B52" i="2"/>
  <c r="D80" i="2"/>
  <c r="E80" i="2"/>
  <c r="F75" i="2"/>
  <c r="F76" i="2" s="1"/>
  <c r="F77" i="2" s="1"/>
  <c r="G75" i="2"/>
  <c r="G76" i="2" s="1"/>
  <c r="G77" i="2" s="1"/>
  <c r="J75" i="2"/>
  <c r="J76" i="2" s="1"/>
  <c r="Q22" i="2"/>
  <c r="Q53" i="2"/>
  <c r="Q54" i="2"/>
  <c r="Q55" i="2"/>
  <c r="Q56" i="2"/>
  <c r="Q57" i="2"/>
  <c r="Q58" i="2"/>
  <c r="Q63" i="2"/>
  <c r="I71" i="2"/>
  <c r="M71" i="2"/>
  <c r="D75" i="2"/>
  <c r="E75" i="2"/>
  <c r="D76" i="2"/>
  <c r="E76" i="2"/>
  <c r="A5" i="1"/>
  <c r="A3" i="2" s="1"/>
  <c r="D13" i="1"/>
  <c r="F30" i="1" s="1"/>
  <c r="D16" i="1"/>
  <c r="O17" i="2" s="1"/>
  <c r="D17" i="1"/>
  <c r="F18" i="2" s="1"/>
  <c r="D18" i="1"/>
  <c r="G19" i="2" s="1"/>
  <c r="D19" i="1"/>
  <c r="K20" i="2" s="1"/>
  <c r="D25" i="1"/>
  <c r="D26" i="1"/>
  <c r="D35" i="1"/>
  <c r="D64" i="1"/>
  <c r="C9" i="4"/>
  <c r="D24" i="4" s="1"/>
  <c r="F37" i="4"/>
  <c r="Q38" i="2" l="1"/>
  <c r="Q46" i="2"/>
  <c r="Q23" i="2"/>
  <c r="F13" i="2"/>
  <c r="N13" i="2"/>
  <c r="D24" i="1"/>
  <c r="J19" i="2"/>
  <c r="D20" i="1"/>
  <c r="D66" i="1" s="1"/>
  <c r="N18" i="2"/>
  <c r="C10" i="4"/>
  <c r="C11" i="4" s="1"/>
  <c r="E71" i="2"/>
  <c r="Q25" i="2"/>
  <c r="N20" i="2"/>
  <c r="G13" i="2"/>
  <c r="K18" i="2"/>
  <c r="F58" i="1"/>
  <c r="F52" i="1"/>
  <c r="F44" i="1"/>
  <c r="F34" i="1"/>
  <c r="F64" i="1"/>
  <c r="F57" i="1"/>
  <c r="F49" i="1"/>
  <c r="F42" i="1"/>
  <c r="F33" i="1"/>
  <c r="D73" i="1"/>
  <c r="F60" i="1"/>
  <c r="F53" i="1"/>
  <c r="F46" i="1"/>
  <c r="F38" i="1"/>
  <c r="J69" i="2"/>
  <c r="F62" i="1"/>
  <c r="F54" i="1"/>
  <c r="F48" i="1"/>
  <c r="F41" i="1"/>
  <c r="G69" i="2"/>
  <c r="Q51" i="2"/>
  <c r="Q50" i="2"/>
  <c r="D17" i="2"/>
  <c r="H17" i="2"/>
  <c r="L17" i="2"/>
  <c r="E17" i="2"/>
  <c r="I17" i="2"/>
  <c r="M17" i="2"/>
  <c r="K17" i="2"/>
  <c r="F17" i="2"/>
  <c r="N17" i="2"/>
  <c r="D23" i="1"/>
  <c r="D27" i="1" s="1"/>
  <c r="F27" i="1" s="1"/>
  <c r="D74" i="1" s="1"/>
  <c r="D75" i="1" s="1"/>
  <c r="G17" i="2"/>
  <c r="J17" i="2"/>
  <c r="D25" i="4"/>
  <c r="Q24" i="2"/>
  <c r="N71" i="2"/>
  <c r="J71" i="2"/>
  <c r="F71" i="2"/>
  <c r="Q21" i="2"/>
  <c r="D39" i="2"/>
  <c r="H39" i="2"/>
  <c r="L39" i="2"/>
  <c r="G39" i="2"/>
  <c r="M39" i="2"/>
  <c r="I39" i="2"/>
  <c r="N39" i="2"/>
  <c r="F51" i="1"/>
  <c r="D20" i="2"/>
  <c r="H20" i="2"/>
  <c r="L20" i="2"/>
  <c r="E20" i="2"/>
  <c r="I20" i="2"/>
  <c r="M20" i="2"/>
  <c r="G20" i="2"/>
  <c r="O20" i="2"/>
  <c r="J20" i="2"/>
  <c r="F32" i="1"/>
  <c r="F39" i="1"/>
  <c r="F43" i="1"/>
  <c r="F47" i="1"/>
  <c r="F55" i="1"/>
  <c r="F59" i="1"/>
  <c r="F63" i="1"/>
  <c r="D52" i="2"/>
  <c r="Q49" i="2"/>
  <c r="Q45" i="2"/>
  <c r="Q44" i="2"/>
  <c r="J39" i="2"/>
  <c r="F20" i="2"/>
  <c r="F69" i="2"/>
  <c r="F61" i="1"/>
  <c r="F56" i="1"/>
  <c r="F50" i="1"/>
  <c r="F45" i="1"/>
  <c r="F40" i="1"/>
  <c r="F31" i="1"/>
  <c r="D19" i="2"/>
  <c r="H19" i="2"/>
  <c r="L19" i="2"/>
  <c r="E19" i="2"/>
  <c r="I19" i="2"/>
  <c r="M19" i="2"/>
  <c r="K19" i="2"/>
  <c r="F19" i="2"/>
  <c r="N19" i="2"/>
  <c r="E52" i="2"/>
  <c r="F39" i="2"/>
  <c r="O19" i="2"/>
  <c r="J13" i="2"/>
  <c r="N69" i="2"/>
  <c r="G27" i="2"/>
  <c r="K27" i="2"/>
  <c r="O27" i="2"/>
  <c r="D27" i="2"/>
  <c r="H27" i="2"/>
  <c r="L27" i="2"/>
  <c r="D18" i="2"/>
  <c r="H18" i="2"/>
  <c r="L18" i="2"/>
  <c r="E18" i="2"/>
  <c r="I18" i="2"/>
  <c r="M18" i="2"/>
  <c r="O42" i="2"/>
  <c r="K41" i="2"/>
  <c r="O37" i="2"/>
  <c r="K36" i="2"/>
  <c r="N27" i="2"/>
  <c r="F27" i="2"/>
  <c r="J18" i="2"/>
  <c r="O12" i="2"/>
  <c r="O13" i="2" s="1"/>
  <c r="K11" i="2"/>
  <c r="K9" i="2"/>
  <c r="L9" i="2"/>
  <c r="L10" i="2"/>
  <c r="L11" i="2"/>
  <c r="L12" i="2"/>
  <c r="L26" i="2"/>
  <c r="L71" i="2" s="1"/>
  <c r="L28" i="2"/>
  <c r="L29" i="2"/>
  <c r="L30" i="2"/>
  <c r="L31" i="2"/>
  <c r="L32" i="2"/>
  <c r="L33" i="2"/>
  <c r="L34" i="2"/>
  <c r="L35" i="2"/>
  <c r="L36" i="2"/>
  <c r="L37" i="2"/>
  <c r="L40" i="2"/>
  <c r="L41" i="2"/>
  <c r="L42" i="2"/>
  <c r="L43" i="2"/>
  <c r="L47" i="2"/>
  <c r="H9" i="2"/>
  <c r="H10" i="2"/>
  <c r="H11" i="2"/>
  <c r="H12" i="2"/>
  <c r="H26" i="2"/>
  <c r="H71" i="2" s="1"/>
  <c r="H28" i="2"/>
  <c r="H29" i="2"/>
  <c r="H30" i="2"/>
  <c r="H31" i="2"/>
  <c r="H32" i="2"/>
  <c r="H33" i="2"/>
  <c r="H34" i="2"/>
  <c r="H35" i="2"/>
  <c r="H36" i="2"/>
  <c r="H37" i="2"/>
  <c r="H40" i="2"/>
  <c r="H41" i="2"/>
  <c r="H42" i="2"/>
  <c r="H43" i="2"/>
  <c r="H47" i="2"/>
  <c r="H48" i="2"/>
  <c r="M27" i="2"/>
  <c r="E27" i="2"/>
  <c r="O18" i="2"/>
  <c r="G18" i="2"/>
  <c r="O26" i="2"/>
  <c r="O71" i="2" s="1"/>
  <c r="O28" i="2"/>
  <c r="O29" i="2"/>
  <c r="O30" i="2"/>
  <c r="O31" i="2"/>
  <c r="O32" i="2"/>
  <c r="O33" i="2"/>
  <c r="O34" i="2"/>
  <c r="K26" i="2"/>
  <c r="K71" i="2" s="1"/>
  <c r="K28" i="2"/>
  <c r="K29" i="2"/>
  <c r="K30" i="2"/>
  <c r="K31" i="2"/>
  <c r="K32" i="2"/>
  <c r="K33" i="2"/>
  <c r="K34" i="2"/>
  <c r="D48" i="2"/>
  <c r="Q48" i="2" s="1"/>
  <c r="D47" i="2"/>
  <c r="D43" i="2"/>
  <c r="D42" i="2"/>
  <c r="D41" i="2"/>
  <c r="Q41" i="2" s="1"/>
  <c r="D40" i="2"/>
  <c r="D37" i="2"/>
  <c r="D36" i="2"/>
  <c r="D35" i="2"/>
  <c r="D34" i="2"/>
  <c r="D33" i="2"/>
  <c r="D32" i="2"/>
  <c r="D31" i="2"/>
  <c r="D30" i="2"/>
  <c r="D29" i="2"/>
  <c r="D28" i="2"/>
  <c r="D26" i="2"/>
  <c r="M12" i="2"/>
  <c r="I12" i="2"/>
  <c r="E12" i="2"/>
  <c r="M11" i="2"/>
  <c r="I11" i="2"/>
  <c r="E11" i="2"/>
  <c r="M10" i="2"/>
  <c r="I10" i="2"/>
  <c r="I69" i="2" s="1"/>
  <c r="E10" i="2"/>
  <c r="G35" i="2"/>
  <c r="G34" i="2"/>
  <c r="G33" i="2"/>
  <c r="G32" i="2"/>
  <c r="G31" i="2"/>
  <c r="G30" i="2"/>
  <c r="G29" i="2"/>
  <c r="G28" i="2"/>
  <c r="D12" i="2"/>
  <c r="D11" i="2"/>
  <c r="D10" i="2"/>
  <c r="Q9" i="2" l="1"/>
  <c r="E13" i="2"/>
  <c r="D68" i="1"/>
  <c r="F66" i="1"/>
  <c r="Q28" i="2"/>
  <c r="Q32" i="2"/>
  <c r="Q36" i="2"/>
  <c r="Q42" i="2"/>
  <c r="Q11" i="2"/>
  <c r="M13" i="2"/>
  <c r="I13" i="2"/>
  <c r="O70" i="2"/>
  <c r="Q20" i="2"/>
  <c r="Q39" i="2"/>
  <c r="Q29" i="2"/>
  <c r="Q37" i="2"/>
  <c r="C12" i="4"/>
  <c r="D26" i="4"/>
  <c r="N70" i="2"/>
  <c r="N73" i="2" s="1"/>
  <c r="I70" i="2"/>
  <c r="I73" i="2" s="1"/>
  <c r="D59" i="2"/>
  <c r="Q17" i="2"/>
  <c r="D70" i="2"/>
  <c r="Q30" i="2"/>
  <c r="Q34" i="2"/>
  <c r="Q40" i="2"/>
  <c r="Q47" i="2"/>
  <c r="H13" i="2"/>
  <c r="H69" i="2"/>
  <c r="L13" i="2"/>
  <c r="L69" i="2"/>
  <c r="Q18" i="2"/>
  <c r="Q19" i="2"/>
  <c r="O69" i="2"/>
  <c r="J70" i="2"/>
  <c r="J73" i="2" s="1"/>
  <c r="F70" i="2"/>
  <c r="F73" i="2" s="1"/>
  <c r="E70" i="2"/>
  <c r="E59" i="2"/>
  <c r="E61" i="2" s="1"/>
  <c r="E64" i="2" s="1"/>
  <c r="E69" i="2"/>
  <c r="M69" i="2"/>
  <c r="F68" i="1"/>
  <c r="D70" i="1"/>
  <c r="M70" i="2"/>
  <c r="M73" i="2" s="1"/>
  <c r="H70" i="2"/>
  <c r="H73" i="2" s="1"/>
  <c r="Q12" i="2"/>
  <c r="Q33" i="2"/>
  <c r="Q43" i="2"/>
  <c r="D13" i="2"/>
  <c r="Q27" i="2"/>
  <c r="Q10" i="2"/>
  <c r="D69" i="2"/>
  <c r="Q26" i="2"/>
  <c r="D71" i="2"/>
  <c r="Q71" i="2" s="1"/>
  <c r="S71" i="2" s="1"/>
  <c r="T71" i="2" s="1"/>
  <c r="Q31" i="2"/>
  <c r="Q35" i="2"/>
  <c r="K13" i="2"/>
  <c r="K69" i="2"/>
  <c r="G70" i="2"/>
  <c r="G73" i="2" s="1"/>
  <c r="K70" i="2"/>
  <c r="K73" i="2" s="1"/>
  <c r="L70" i="2"/>
  <c r="L73" i="2" s="1"/>
  <c r="O73" i="2" l="1"/>
  <c r="E73" i="2"/>
  <c r="D73" i="2"/>
  <c r="Q13" i="2"/>
  <c r="D61" i="2"/>
  <c r="D64" i="2" s="1"/>
  <c r="G80" i="2"/>
  <c r="G52" i="2" s="1"/>
  <c r="G59" i="2" s="1"/>
  <c r="G61" i="2" s="1"/>
  <c r="G64" i="2" s="1"/>
  <c r="Q70" i="2"/>
  <c r="F80" i="2"/>
  <c r="Q69" i="2"/>
  <c r="C13" i="4"/>
  <c r="D27" i="4"/>
  <c r="S69" i="2" l="1"/>
  <c r="T69" i="2" s="1"/>
  <c r="S70" i="2"/>
  <c r="Q73" i="2"/>
  <c r="S73" i="2"/>
  <c r="T70" i="2"/>
  <c r="D65" i="2"/>
  <c r="E63" i="2" s="1"/>
  <c r="E65" i="2" s="1"/>
  <c r="F63" i="2" s="1"/>
  <c r="H75" i="2"/>
  <c r="H76" i="2" s="1"/>
  <c r="H77" i="2" s="1"/>
  <c r="H80" i="2" s="1"/>
  <c r="H52" i="2" s="1"/>
  <c r="H59" i="2" s="1"/>
  <c r="H61" i="2" s="1"/>
  <c r="H64" i="2" s="1"/>
  <c r="D28" i="4"/>
  <c r="C14" i="4"/>
  <c r="F52" i="2"/>
  <c r="T73" i="2" l="1"/>
  <c r="U73" i="2" s="1"/>
  <c r="F59" i="2"/>
  <c r="F61" i="2" s="1"/>
  <c r="I75" i="2"/>
  <c r="I76" i="2" s="1"/>
  <c r="I77" i="2" s="1"/>
  <c r="D29" i="4"/>
  <c r="C15" i="4"/>
  <c r="I80" i="2" l="1"/>
  <c r="J77" i="2"/>
  <c r="J80" i="2" s="1"/>
  <c r="J52" i="2" s="1"/>
  <c r="J59" i="2" s="1"/>
  <c r="J61" i="2" s="1"/>
  <c r="J64" i="2" s="1"/>
  <c r="D30" i="4"/>
  <c r="C16" i="4"/>
  <c r="F64" i="2"/>
  <c r="K75" i="2" l="1"/>
  <c r="K76" i="2" s="1"/>
  <c r="K77" i="2" s="1"/>
  <c r="K80" i="2" s="1"/>
  <c r="K52" i="2" s="1"/>
  <c r="K59" i="2" s="1"/>
  <c r="K61" i="2" s="1"/>
  <c r="K64" i="2" s="1"/>
  <c r="C17" i="4"/>
  <c r="D31" i="4"/>
  <c r="F65" i="2"/>
  <c r="G63" i="2" s="1"/>
  <c r="G65" i="2" s="1"/>
  <c r="H63" i="2" s="1"/>
  <c r="H65" i="2" s="1"/>
  <c r="I63" i="2" s="1"/>
  <c r="I52" i="2"/>
  <c r="L75" i="2" l="1"/>
  <c r="L76" i="2" s="1"/>
  <c r="L77" i="2" s="1"/>
  <c r="L80" i="2" s="1"/>
  <c r="L52" i="2" s="1"/>
  <c r="L59" i="2" s="1"/>
  <c r="L61" i="2" s="1"/>
  <c r="L64" i="2" s="1"/>
  <c r="D32" i="4"/>
  <c r="C18" i="4"/>
  <c r="I59" i="2"/>
  <c r="I61" i="2" s="1"/>
  <c r="M75" i="2" l="1"/>
  <c r="M76" i="2" s="1"/>
  <c r="M77" i="2" s="1"/>
  <c r="M80" i="2" s="1"/>
  <c r="M52" i="2" s="1"/>
  <c r="D33" i="4"/>
  <c r="C19" i="4"/>
  <c r="I64" i="2"/>
  <c r="N75" i="2" l="1"/>
  <c r="N76" i="2" s="1"/>
  <c r="N77" i="2" s="1"/>
  <c r="N80" i="2" s="1"/>
  <c r="N52" i="2" s="1"/>
  <c r="N59" i="2" s="1"/>
  <c r="N61" i="2" s="1"/>
  <c r="N64" i="2" s="1"/>
  <c r="C20" i="4"/>
  <c r="D34" i="4"/>
  <c r="I65" i="2"/>
  <c r="J63" i="2" s="1"/>
  <c r="J65" i="2" s="1"/>
  <c r="K63" i="2" s="1"/>
  <c r="K65" i="2" s="1"/>
  <c r="L63" i="2" s="1"/>
  <c r="L65" i="2" s="1"/>
  <c r="M63" i="2" s="1"/>
  <c r="M59" i="2"/>
  <c r="M61" i="2" s="1"/>
  <c r="M64" i="2" l="1"/>
  <c r="M65" i="2" s="1"/>
  <c r="N63" i="2" s="1"/>
  <c r="N65" i="2" s="1"/>
  <c r="O63" i="2" s="1"/>
  <c r="O75" i="2"/>
  <c r="O76" i="2" s="1"/>
  <c r="O77" i="2" s="1"/>
  <c r="O80" i="2" s="1"/>
  <c r="D35" i="4"/>
  <c r="O52" i="2" l="1"/>
  <c r="Q80" i="2"/>
  <c r="O59" i="2" l="1"/>
  <c r="O61" i="2" s="1"/>
  <c r="Q52" i="2"/>
  <c r="Q59" i="2" s="1"/>
  <c r="O64" i="2" l="1"/>
  <c r="Q61" i="2"/>
  <c r="O65" i="2" l="1"/>
  <c r="Q64" i="2"/>
  <c r="Q65" i="2" s="1"/>
</calcChain>
</file>

<file path=xl/sharedStrings.xml><?xml version="1.0" encoding="utf-8"?>
<sst xmlns="http://schemas.openxmlformats.org/spreadsheetml/2006/main" count="261" uniqueCount="130">
  <si>
    <t>Repairs - Property</t>
  </si>
  <si>
    <t>Net Profit</t>
  </si>
  <si>
    <t>Equipment Repair &amp; Service</t>
  </si>
  <si>
    <t>Cleaning Materials &amp; Laundry</t>
  </si>
  <si>
    <t>Garden Expenses</t>
  </si>
  <si>
    <t>Telephone</t>
  </si>
  <si>
    <t>Entertainment</t>
  </si>
  <si>
    <t>Marketing &amp; Advertising</t>
  </si>
  <si>
    <t>Accountancy</t>
  </si>
  <si>
    <t>Stocktaking</t>
  </si>
  <si>
    <t>Petrol &amp; Motor Expenses</t>
  </si>
  <si>
    <t>Cellar &amp; Bar Sundries</t>
  </si>
  <si>
    <t>Credit Card Charges</t>
  </si>
  <si>
    <t>Income</t>
  </si>
  <si>
    <t>Total Sales</t>
  </si>
  <si>
    <t>Cost of sales</t>
  </si>
  <si>
    <t>Total Cost of Sales</t>
  </si>
  <si>
    <t>Gross Profit</t>
  </si>
  <si>
    <t>Total Gross Profit</t>
  </si>
  <si>
    <t>Fixed Expenditure</t>
  </si>
  <si>
    <t>Rent</t>
  </si>
  <si>
    <t>Business Rates</t>
  </si>
  <si>
    <t>Water Rates</t>
  </si>
  <si>
    <t>Refuse Disposal</t>
  </si>
  <si>
    <t>Insurances</t>
  </si>
  <si>
    <t>Total Fixed Expenditure</t>
  </si>
  <si>
    <t>Variable Expenditure</t>
  </si>
  <si>
    <t>Wages &amp; Employer NI</t>
  </si>
  <si>
    <t>Crockery, Cutlery &amp; Utensils</t>
  </si>
  <si>
    <t>Equipment Hire &amp; Leasing inc f&amp;f</t>
  </si>
  <si>
    <t>Glassware</t>
  </si>
  <si>
    <t>Legal Fees &amp; Licensing</t>
  </si>
  <si>
    <t>Repairs &amp; Renewal - F&amp;F</t>
  </si>
  <si>
    <t>Uniform &amp; Clothing</t>
  </si>
  <si>
    <t>Sky TV</t>
  </si>
  <si>
    <t>Bank Charges &amp; Interest</t>
  </si>
  <si>
    <t>CO2 cylinders</t>
  </si>
  <si>
    <t>Printing, Postage &amp; Stationery</t>
  </si>
  <si>
    <t>Total Variable Expenditure</t>
  </si>
  <si>
    <t>Total Expenditure</t>
  </si>
  <si>
    <t>KPI's (VAT inc per week)</t>
  </si>
  <si>
    <t>Average sales</t>
  </si>
  <si>
    <t>Breakeven point</t>
  </si>
  <si>
    <t>Margin of safety</t>
  </si>
  <si>
    <t>Factors Fees &amp; Service Charge</t>
  </si>
  <si>
    <t>Other General expenses</t>
  </si>
  <si>
    <t xml:space="preserve">IONA PUB PARTNERSHIP </t>
  </si>
  <si>
    <t>TENANTS P&amp;L</t>
  </si>
  <si>
    <t>AWP</t>
  </si>
  <si>
    <t>Other Income</t>
  </si>
  <si>
    <t>Liquor Income</t>
  </si>
  <si>
    <t>Food Income</t>
  </si>
  <si>
    <t>Utilities</t>
  </si>
  <si>
    <t>Net Profit (excluding Rent)</t>
  </si>
  <si>
    <t>IONA CASHFLOW MODEL WORKINGS</t>
  </si>
  <si>
    <t xml:space="preserve">VAT RATE </t>
  </si>
  <si>
    <t>IONA CURRENT STATE CASHFLOW</t>
  </si>
  <si>
    <t xml:space="preserve">START MONTH </t>
  </si>
  <si>
    <t>Month</t>
  </si>
  <si>
    <t xml:space="preserve">PHASING </t>
  </si>
  <si>
    <t>Period :</t>
  </si>
  <si>
    <t>Phasing:</t>
  </si>
  <si>
    <t xml:space="preserve">Total </t>
  </si>
  <si>
    <t xml:space="preserve">Additional Payments </t>
  </si>
  <si>
    <t xml:space="preserve">Deposit Build Up </t>
  </si>
  <si>
    <t>x</t>
  </si>
  <si>
    <t>START DATE</t>
  </si>
  <si>
    <t>Iona Standard</t>
  </si>
  <si>
    <t>Unit Specific</t>
  </si>
  <si>
    <t>ASSUMPTIONS</t>
  </si>
  <si>
    <t>Rent &amp; Insurance  paid in equal monthly instalments</t>
  </si>
  <si>
    <t>VAT</t>
  </si>
  <si>
    <t xml:space="preserve">Split </t>
  </si>
  <si>
    <t>Phasing</t>
  </si>
  <si>
    <t xml:space="preserve">Phasing </t>
  </si>
  <si>
    <t>Liquor Cost of Sales</t>
  </si>
  <si>
    <t>Food Cost of Sales</t>
  </si>
  <si>
    <t>TOTAL OUTGOINGS</t>
  </si>
  <si>
    <t>TOTAL INCOME</t>
  </si>
  <si>
    <t>NET INGOINGS / (OUTGOINGS)</t>
  </si>
  <si>
    <t xml:space="preserve">OPENING CASH AT BANK </t>
  </si>
  <si>
    <t xml:space="preserve">MOVEMENT IN MONTH </t>
  </si>
  <si>
    <t xml:space="preserve">CLOSING CASH AT BANK </t>
  </si>
  <si>
    <t>Vatable</t>
  </si>
  <si>
    <t>V</t>
  </si>
  <si>
    <t>NV</t>
  </si>
  <si>
    <t xml:space="preserve">Quarterly </t>
  </si>
  <si>
    <t xml:space="preserve">Vatable Supplies </t>
  </si>
  <si>
    <t>Vatable Expenses</t>
  </si>
  <si>
    <t>Non-Vatable Expenses</t>
  </si>
  <si>
    <t xml:space="preserve"> </t>
  </si>
  <si>
    <t>Equally over 12 mths</t>
  </si>
  <si>
    <t xml:space="preserve">Vat Payable </t>
  </si>
  <si>
    <t>VAT start</t>
  </si>
  <si>
    <t>Qtly VAT</t>
  </si>
  <si>
    <t>Monthly VAT</t>
  </si>
  <si>
    <t>Current VAT Qtly</t>
  </si>
  <si>
    <t>MONTH VAT STARTED</t>
  </si>
  <si>
    <t xml:space="preserve">VAT PAYMENT FREQUENCY </t>
  </si>
  <si>
    <t xml:space="preserve">Monthly </t>
  </si>
  <si>
    <t>VAT PAYMENT FREQUENCY</t>
  </si>
  <si>
    <t xml:space="preserve">SITE NAME </t>
  </si>
  <si>
    <t>VAT paid at end of 3rd month in quarter - in reality it might be in month after</t>
  </si>
  <si>
    <t>INSTRUCTIONS FOR CASHFLOW</t>
  </si>
  <si>
    <t xml:space="preserve">1. </t>
  </si>
  <si>
    <t>Go to Workings Tab</t>
  </si>
  <si>
    <t xml:space="preserve">2. </t>
  </si>
  <si>
    <t>Enter pub name in cell  d3</t>
  </si>
  <si>
    <t xml:space="preserve">3. </t>
  </si>
  <si>
    <t>Use dropdown to enter start month</t>
  </si>
  <si>
    <t xml:space="preserve">4. </t>
  </si>
  <si>
    <t xml:space="preserve">Use dropdown to enter month for start of VAT </t>
  </si>
  <si>
    <t xml:space="preserve">5. </t>
  </si>
  <si>
    <t>Use dropdown to enter whether VAT is paid monthly or quarterly</t>
  </si>
  <si>
    <t xml:space="preserve">6. </t>
  </si>
  <si>
    <t xml:space="preserve">Use dropdown to define phasing - </t>
  </si>
  <si>
    <t xml:space="preserve">1. Iona  Standard </t>
  </si>
  <si>
    <t>2. Unit Specific - enter % for each month in yellow boxes</t>
  </si>
  <si>
    <t xml:space="preserve">7. </t>
  </si>
  <si>
    <t>Once complete go to P&amp;L tab and enter financials into yellow boxes</t>
  </si>
  <si>
    <t xml:space="preserve">8. </t>
  </si>
  <si>
    <t>Once finalised go to Cashflow Tab  and enter any additional payments in yellow</t>
  </si>
  <si>
    <t>- Column B shows the phasing and would need to be manually changed at the moment</t>
  </si>
  <si>
    <t>- Column C shows the vatabale status of each line (V= Vatable, NV = Non Vatable)</t>
  </si>
  <si>
    <t xml:space="preserve">- Any additional payments should be included gross  and have their VAT status entered </t>
  </si>
  <si>
    <t>into Column C</t>
  </si>
  <si>
    <t>9.</t>
  </si>
  <si>
    <t xml:space="preserve">Enter opening cash balance at bank </t>
  </si>
  <si>
    <t xml:space="preserve">10. </t>
  </si>
  <si>
    <t>Password for spreadsheets = ROI1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</si>
</sst>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u/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2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/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4" fillId="2" borderId="0" xfId="0" quotePrefix="1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vertical="center"/>
    </xf>
    <xf numFmtId="0" fontId="6" fillId="0" borderId="0" xfId="0" applyFont="1"/>
    <xf numFmtId="164" fontId="3" fillId="0" borderId="0" xfId="0" applyNumberFormat="1" applyFont="1"/>
    <xf numFmtId="0" fontId="1" fillId="0" borderId="0" xfId="0" applyFont="1"/>
    <xf numFmtId="17" fontId="0" fillId="0" borderId="0" xfId="0" applyNumberFormat="1"/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17" fontId="1" fillId="0" borderId="0" xfId="0" applyNumberFormat="1" applyFont="1"/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quotePrefix="1" applyFont="1" applyFill="1" applyBorder="1" applyAlignment="1">
      <alignment horizontal="left"/>
    </xf>
    <xf numFmtId="0" fontId="0" fillId="0" borderId="2" xfId="0" applyBorder="1"/>
    <xf numFmtId="0" fontId="1" fillId="0" borderId="0" xfId="0" applyFont="1" applyAlignment="1">
      <alignment wrapText="1"/>
    </xf>
    <xf numFmtId="164" fontId="0" fillId="0" borderId="0" xfId="0" applyNumberFormat="1"/>
    <xf numFmtId="10" fontId="0" fillId="0" borderId="0" xfId="0" applyNumberFormat="1"/>
    <xf numFmtId="3" fontId="0" fillId="0" borderId="0" xfId="0" applyNumberFormat="1"/>
    <xf numFmtId="3" fontId="6" fillId="0" borderId="0" xfId="0" applyNumberFormat="1" applyFont="1"/>
    <xf numFmtId="3" fontId="6" fillId="0" borderId="1" xfId="0" applyNumberFormat="1" applyFont="1" applyBorder="1"/>
    <xf numFmtId="3" fontId="1" fillId="0" borderId="1" xfId="0" applyNumberFormat="1" applyFont="1" applyBorder="1"/>
    <xf numFmtId="3" fontId="1" fillId="0" borderId="0" xfId="0" applyNumberFormat="1" applyFont="1"/>
    <xf numFmtId="3" fontId="0" fillId="0" borderId="0" xfId="0" applyNumberFormat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quotePrefix="1" applyFont="1" applyFill="1" applyBorder="1" applyAlignment="1">
      <alignment horizontal="left"/>
    </xf>
    <xf numFmtId="1" fontId="5" fillId="2" borderId="0" xfId="0" applyNumberFormat="1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3" fontId="0" fillId="5" borderId="0" xfId="0" applyNumberFormat="1" applyFill="1"/>
    <xf numFmtId="3" fontId="1" fillId="0" borderId="3" xfId="0" applyNumberFormat="1" applyFont="1" applyBorder="1"/>
    <xf numFmtId="10" fontId="1" fillId="0" borderId="0" xfId="0" applyNumberFormat="1" applyFont="1"/>
    <xf numFmtId="3" fontId="5" fillId="6" borderId="0" xfId="0" applyNumberFormat="1" applyFont="1" applyFill="1" applyBorder="1" applyAlignment="1">
      <alignment horizontal="center"/>
    </xf>
    <xf numFmtId="9" fontId="0" fillId="3" borderId="2" xfId="0" applyNumberFormat="1" applyFill="1" applyBorder="1"/>
    <xf numFmtId="0" fontId="1" fillId="0" borderId="0" xfId="0" applyFont="1" applyAlignment="1">
      <alignment horizontal="center"/>
    </xf>
    <xf numFmtId="1" fontId="3" fillId="0" borderId="0" xfId="0" applyNumberFormat="1" applyFont="1"/>
    <xf numFmtId="0" fontId="0" fillId="0" borderId="0" xfId="0" quotePrefix="1"/>
    <xf numFmtId="0" fontId="0" fillId="4" borderId="2" xfId="0" applyFill="1" applyBorder="1" applyProtection="1">
      <protection locked="0"/>
    </xf>
    <xf numFmtId="17" fontId="0" fillId="4" borderId="2" xfId="0" applyNumberFormat="1" applyFill="1" applyBorder="1" applyProtection="1">
      <protection locked="0"/>
    </xf>
    <xf numFmtId="10" fontId="0" fillId="0" borderId="0" xfId="0" applyNumberFormat="1" applyProtection="1">
      <protection locked="0"/>
    </xf>
    <xf numFmtId="10" fontId="0" fillId="4" borderId="0" xfId="0" applyNumberFormat="1" applyFill="1" applyProtection="1">
      <protection locked="0"/>
    </xf>
    <xf numFmtId="0" fontId="0" fillId="4" borderId="0" xfId="0" applyFill="1" applyProtection="1">
      <protection locked="0"/>
    </xf>
    <xf numFmtId="3" fontId="6" fillId="4" borderId="0" xfId="0" applyNumberFormat="1" applyFont="1" applyFill="1" applyProtection="1">
      <protection locked="0"/>
    </xf>
    <xf numFmtId="164" fontId="3" fillId="4" borderId="0" xfId="0" applyNumberFormat="1" applyFont="1" applyFill="1" applyProtection="1">
      <protection locked="0"/>
    </xf>
    <xf numFmtId="3" fontId="0" fillId="4" borderId="0" xfId="0" applyNumberForma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18"/>
  <sheetViews>
    <sheetView tabSelected="1" workbookViewId="0">
      <selection activeCell="I16" sqref="I16"/>
    </sheetView>
  </sheetViews>
  <sheetFormatPr defaultRowHeight="15" x14ac:dyDescent="0.25"/>
  <cols>
    <col min="3" max="3" width="8.42578125" bestFit="1" customWidth="1"/>
  </cols>
  <sheetData>
    <row r="1" spans="1:5" x14ac:dyDescent="0.25">
      <c r="A1" s="9" t="s">
        <v>103</v>
      </c>
    </row>
    <row r="3" spans="1:5" x14ac:dyDescent="0.25">
      <c r="A3" s="38" t="s">
        <v>104</v>
      </c>
      <c r="B3" t="s">
        <v>105</v>
      </c>
    </row>
    <row r="4" spans="1:5" x14ac:dyDescent="0.25">
      <c r="A4" s="38" t="s">
        <v>106</v>
      </c>
      <c r="B4" t="s">
        <v>107</v>
      </c>
    </row>
    <row r="5" spans="1:5" x14ac:dyDescent="0.25">
      <c r="A5" s="38" t="s">
        <v>108</v>
      </c>
      <c r="B5" t="s">
        <v>109</v>
      </c>
    </row>
    <row r="6" spans="1:5" x14ac:dyDescent="0.25">
      <c r="A6" s="38" t="s">
        <v>110</v>
      </c>
      <c r="B6" t="s">
        <v>111</v>
      </c>
    </row>
    <row r="7" spans="1:5" x14ac:dyDescent="0.25">
      <c r="A7" s="38" t="s">
        <v>112</v>
      </c>
      <c r="B7" t="s">
        <v>113</v>
      </c>
    </row>
    <row r="8" spans="1:5" x14ac:dyDescent="0.25">
      <c r="A8" s="38" t="s">
        <v>114</v>
      </c>
      <c r="B8" t="s">
        <v>115</v>
      </c>
    </row>
    <row r="9" spans="1:5" x14ac:dyDescent="0.25">
      <c r="E9" s="38" t="s">
        <v>116</v>
      </c>
    </row>
    <row r="10" spans="1:5" x14ac:dyDescent="0.25">
      <c r="E10" s="38" t="s">
        <v>117</v>
      </c>
    </row>
    <row r="11" spans="1:5" x14ac:dyDescent="0.25">
      <c r="A11" s="38" t="s">
        <v>118</v>
      </c>
      <c r="B11" t="s">
        <v>119</v>
      </c>
    </row>
    <row r="12" spans="1:5" x14ac:dyDescent="0.25">
      <c r="A12" s="38" t="s">
        <v>120</v>
      </c>
      <c r="B12" t="s">
        <v>121</v>
      </c>
    </row>
    <row r="13" spans="1:5" x14ac:dyDescent="0.25">
      <c r="C13" s="38" t="s">
        <v>122</v>
      </c>
    </row>
    <row r="14" spans="1:5" x14ac:dyDescent="0.25">
      <c r="C14" s="38" t="s">
        <v>123</v>
      </c>
    </row>
    <row r="15" spans="1:5" x14ac:dyDescent="0.25">
      <c r="C15" s="38" t="s">
        <v>124</v>
      </c>
    </row>
    <row r="16" spans="1:5" x14ac:dyDescent="0.25">
      <c r="C16" t="s">
        <v>125</v>
      </c>
    </row>
    <row r="17" spans="1:2" x14ac:dyDescent="0.25">
      <c r="A17" s="38" t="s">
        <v>126</v>
      </c>
      <c r="B17" t="s">
        <v>127</v>
      </c>
    </row>
    <row r="18" spans="1:2" hidden="1" x14ac:dyDescent="0.25">
      <c r="A18" s="38" t="s">
        <v>128</v>
      </c>
      <c r="B18" t="s">
        <v>129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43"/>
  <sheetViews>
    <sheetView workbookViewId="0">
      <selection activeCell="D9" sqref="D9"/>
    </sheetView>
  </sheetViews>
  <sheetFormatPr defaultRowHeight="15" x14ac:dyDescent="0.25"/>
  <cols>
    <col min="3" max="3" width="8.42578125" style="11" bestFit="1" customWidth="1"/>
    <col min="4" max="4" width="24" customWidth="1"/>
    <col min="6" max="6" width="12.140625" customWidth="1"/>
    <col min="9" max="9" width="11.42578125" customWidth="1"/>
  </cols>
  <sheetData>
    <row r="1" spans="1:9" x14ac:dyDescent="0.25">
      <c r="A1" s="9" t="s">
        <v>54</v>
      </c>
    </row>
    <row r="2" spans="1:9" x14ac:dyDescent="0.25">
      <c r="A2" s="9"/>
    </row>
    <row r="3" spans="1:9" x14ac:dyDescent="0.25">
      <c r="A3" t="s">
        <v>101</v>
      </c>
      <c r="D3" s="39"/>
    </row>
    <row r="5" spans="1:9" x14ac:dyDescent="0.25">
      <c r="A5" s="9" t="s">
        <v>55</v>
      </c>
      <c r="D5" s="35">
        <v>0.2</v>
      </c>
      <c r="F5" t="s">
        <v>97</v>
      </c>
      <c r="I5" s="40">
        <v>41821</v>
      </c>
    </row>
    <row r="6" spans="1:9" x14ac:dyDescent="0.25">
      <c r="A6" s="9"/>
    </row>
    <row r="7" spans="1:9" x14ac:dyDescent="0.25">
      <c r="A7" s="9" t="s">
        <v>57</v>
      </c>
      <c r="D7" s="40">
        <v>41821</v>
      </c>
      <c r="F7" t="s">
        <v>100</v>
      </c>
      <c r="I7" s="39" t="s">
        <v>86</v>
      </c>
    </row>
    <row r="8" spans="1:9" x14ac:dyDescent="0.25">
      <c r="A8" s="9"/>
    </row>
    <row r="9" spans="1:9" x14ac:dyDescent="0.25">
      <c r="A9" s="9"/>
      <c r="C9" s="12">
        <f>$D$7</f>
        <v>41821</v>
      </c>
    </row>
    <row r="10" spans="1:9" x14ac:dyDescent="0.25">
      <c r="A10" s="9"/>
      <c r="C10" s="12">
        <f>C9+31</f>
        <v>41852</v>
      </c>
    </row>
    <row r="11" spans="1:9" x14ac:dyDescent="0.25">
      <c r="A11" s="9"/>
      <c r="C11" s="12">
        <f t="shared" ref="C11:C20" si="0">C10+31</f>
        <v>41883</v>
      </c>
    </row>
    <row r="12" spans="1:9" x14ac:dyDescent="0.25">
      <c r="A12" s="9"/>
      <c r="C12" s="12">
        <f t="shared" si="0"/>
        <v>41914</v>
      </c>
    </row>
    <row r="13" spans="1:9" x14ac:dyDescent="0.25">
      <c r="A13" s="9"/>
      <c r="C13" s="12">
        <f t="shared" si="0"/>
        <v>41945</v>
      </c>
    </row>
    <row r="14" spans="1:9" x14ac:dyDescent="0.25">
      <c r="A14" s="9"/>
      <c r="C14" s="12">
        <f t="shared" si="0"/>
        <v>41976</v>
      </c>
    </row>
    <row r="15" spans="1:9" x14ac:dyDescent="0.25">
      <c r="A15" s="9"/>
      <c r="C15" s="12">
        <f t="shared" si="0"/>
        <v>42007</v>
      </c>
    </row>
    <row r="16" spans="1:9" x14ac:dyDescent="0.25">
      <c r="A16" s="9"/>
      <c r="C16" s="12">
        <f t="shared" si="0"/>
        <v>42038</v>
      </c>
    </row>
    <row r="17" spans="1:10" x14ac:dyDescent="0.25">
      <c r="A17" s="9"/>
      <c r="C17" s="12">
        <f t="shared" si="0"/>
        <v>42069</v>
      </c>
    </row>
    <row r="18" spans="1:10" x14ac:dyDescent="0.25">
      <c r="A18" s="9"/>
      <c r="C18" s="12">
        <f t="shared" si="0"/>
        <v>42100</v>
      </c>
    </row>
    <row r="19" spans="1:10" x14ac:dyDescent="0.25">
      <c r="A19" s="9"/>
      <c r="C19" s="12">
        <f t="shared" si="0"/>
        <v>42131</v>
      </c>
    </row>
    <row r="20" spans="1:10" x14ac:dyDescent="0.25">
      <c r="A20" s="9"/>
      <c r="C20" s="12">
        <f t="shared" si="0"/>
        <v>42162</v>
      </c>
    </row>
    <row r="21" spans="1:10" x14ac:dyDescent="0.25">
      <c r="A21" s="9"/>
    </row>
    <row r="22" spans="1:10" x14ac:dyDescent="0.25">
      <c r="A22" s="9" t="s">
        <v>59</v>
      </c>
      <c r="D22" s="39" t="s">
        <v>67</v>
      </c>
    </row>
    <row r="23" spans="1:10" ht="30" x14ac:dyDescent="0.25">
      <c r="F23" s="17" t="s">
        <v>67</v>
      </c>
      <c r="G23" s="9" t="s">
        <v>68</v>
      </c>
    </row>
    <row r="24" spans="1:10" x14ac:dyDescent="0.25">
      <c r="D24" s="10">
        <f>C9</f>
        <v>41821</v>
      </c>
      <c r="F24" s="41">
        <v>8.0438614494443825E-2</v>
      </c>
      <c r="G24" s="42"/>
      <c r="J24" s="19"/>
    </row>
    <row r="25" spans="1:10" x14ac:dyDescent="0.25">
      <c r="D25" s="10">
        <f t="shared" ref="D25:D35" si="1">C10</f>
        <v>41852</v>
      </c>
      <c r="F25" s="41">
        <v>8.4462456664976371E-2</v>
      </c>
      <c r="G25" s="43"/>
      <c r="J25" s="19"/>
    </row>
    <row r="26" spans="1:10" x14ac:dyDescent="0.25">
      <c r="D26" s="10">
        <f t="shared" si="1"/>
        <v>41883</v>
      </c>
      <c r="F26" s="41">
        <v>7.9059625694076624E-2</v>
      </c>
      <c r="G26" s="43"/>
      <c r="J26" s="19"/>
    </row>
    <row r="27" spans="1:10" x14ac:dyDescent="0.25">
      <c r="D27" s="10">
        <f t="shared" si="1"/>
        <v>41914</v>
      </c>
      <c r="F27" s="41">
        <v>8.5997790710216918E-2</v>
      </c>
      <c r="G27" s="43"/>
      <c r="J27" s="19"/>
    </row>
    <row r="28" spans="1:10" x14ac:dyDescent="0.25">
      <c r="D28" s="10">
        <f t="shared" si="1"/>
        <v>41945</v>
      </c>
      <c r="F28" s="41">
        <v>8.9119286492033323E-2</v>
      </c>
      <c r="G28" s="43"/>
      <c r="J28" s="19"/>
    </row>
    <row r="29" spans="1:10" x14ac:dyDescent="0.25">
      <c r="D29" s="10">
        <f t="shared" si="1"/>
        <v>41976</v>
      </c>
      <c r="F29" s="41">
        <v>8.3523260459596627E-2</v>
      </c>
      <c r="G29" s="43"/>
      <c r="J29" s="19"/>
    </row>
    <row r="30" spans="1:10" x14ac:dyDescent="0.25">
      <c r="D30" s="10">
        <f t="shared" si="1"/>
        <v>42007</v>
      </c>
      <c r="F30" s="41">
        <v>8.7913195591789464E-2</v>
      </c>
      <c r="G30" s="43"/>
      <c r="J30" s="19"/>
    </row>
    <row r="31" spans="1:10" x14ac:dyDescent="0.25">
      <c r="D31" s="10">
        <f t="shared" si="1"/>
        <v>42038</v>
      </c>
      <c r="F31" s="41">
        <v>8.1161139799505885E-2</v>
      </c>
      <c r="G31" s="43"/>
      <c r="J31" s="19"/>
    </row>
    <row r="32" spans="1:10" x14ac:dyDescent="0.25">
      <c r="D32" s="10">
        <f t="shared" si="1"/>
        <v>42069</v>
      </c>
      <c r="F32" s="41">
        <v>8.9364686614085892E-2</v>
      </c>
      <c r="G32" s="43"/>
      <c r="J32" s="19"/>
    </row>
    <row r="33" spans="1:10" x14ac:dyDescent="0.25">
      <c r="D33" s="10">
        <f t="shared" si="1"/>
        <v>42100</v>
      </c>
      <c r="F33" s="41">
        <v>7.917170132449082E-2</v>
      </c>
      <c r="G33" s="43"/>
      <c r="J33" s="19"/>
    </row>
    <row r="34" spans="1:10" x14ac:dyDescent="0.25">
      <c r="D34" s="10">
        <f t="shared" si="1"/>
        <v>42131</v>
      </c>
      <c r="F34" s="41">
        <v>7.6594508619764051E-2</v>
      </c>
      <c r="G34" s="43"/>
      <c r="J34" s="19"/>
    </row>
    <row r="35" spans="1:10" x14ac:dyDescent="0.25">
      <c r="D35" s="10">
        <f t="shared" si="1"/>
        <v>42162</v>
      </c>
      <c r="F35" s="41">
        <v>8.319373353502009E-2</v>
      </c>
      <c r="G35" s="43"/>
      <c r="J35" s="19"/>
    </row>
    <row r="36" spans="1:10" x14ac:dyDescent="0.25">
      <c r="D36" s="10"/>
    </row>
    <row r="37" spans="1:10" x14ac:dyDescent="0.25">
      <c r="F37" s="18">
        <f>SUM(F24:F36)</f>
        <v>1</v>
      </c>
    </row>
    <row r="40" spans="1:10" x14ac:dyDescent="0.25">
      <c r="A40" s="9" t="s">
        <v>69</v>
      </c>
    </row>
    <row r="42" spans="1:10" x14ac:dyDescent="0.25">
      <c r="A42">
        <v>1</v>
      </c>
      <c r="B42" t="s">
        <v>70</v>
      </c>
    </row>
    <row r="43" spans="1:10" x14ac:dyDescent="0.25">
      <c r="A43">
        <v>2</v>
      </c>
      <c r="B43" t="s">
        <v>102</v>
      </c>
    </row>
  </sheetData>
  <sheetProtection password="CE8F" sheet="1" objects="1" scenarios="1"/>
  <dataConsolidate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Dropdowns!$C$4:$C$5</xm:f>
          </x14:formula1>
          <xm:sqref>D22</xm:sqref>
        </x14:dataValidation>
        <x14:dataValidation type="list" allowBlank="1" showInputMessage="1" showErrorMessage="1">
          <x14:formula1>
            <xm:f>Dropdowns!A4:A15</xm:f>
          </x14:formula1>
          <xm:sqref>D7</xm:sqref>
        </x14:dataValidation>
        <x14:dataValidation type="list" allowBlank="1" showInputMessage="1" showErrorMessage="1">
          <x14:formula1>
            <xm:f>Dropdowns!$A$4:$A$29</xm:f>
          </x14:formula1>
          <xm:sqref>I5</xm:sqref>
        </x14:dataValidation>
        <x14:dataValidation type="list" allowBlank="1" showInputMessage="1" showErrorMessage="1">
          <x14:formula1>
            <xm:f>Dropdowns!$E$4:$E$5</xm:f>
          </x14:formula1>
          <xm:sqref>I7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29"/>
  <sheetViews>
    <sheetView workbookViewId="0">
      <selection activeCell="E19" sqref="E19"/>
    </sheetView>
  </sheetViews>
  <sheetFormatPr defaultRowHeight="15" x14ac:dyDescent="0.25"/>
  <cols>
    <col min="1" max="1" width="10.7109375" bestFit="1" customWidth="1"/>
  </cols>
  <sheetData>
    <row r="1" spans="1:5" x14ac:dyDescent="0.25">
      <c r="A1" s="9" t="s">
        <v>66</v>
      </c>
      <c r="C1" s="9" t="s">
        <v>59</v>
      </c>
      <c r="E1" t="s">
        <v>98</v>
      </c>
    </row>
    <row r="3" spans="1:5" x14ac:dyDescent="0.25">
      <c r="A3" s="9" t="s">
        <v>58</v>
      </c>
    </row>
    <row r="4" spans="1:5" x14ac:dyDescent="0.25">
      <c r="A4" s="10">
        <v>41730</v>
      </c>
      <c r="B4" s="10"/>
      <c r="C4" t="s">
        <v>67</v>
      </c>
      <c r="E4" t="s">
        <v>99</v>
      </c>
    </row>
    <row r="5" spans="1:5" x14ac:dyDescent="0.25">
      <c r="A5" s="10">
        <v>41760</v>
      </c>
      <c r="C5" t="s">
        <v>68</v>
      </c>
      <c r="E5" t="s">
        <v>86</v>
      </c>
    </row>
    <row r="6" spans="1:5" x14ac:dyDescent="0.25">
      <c r="A6" s="10">
        <v>41791</v>
      </c>
    </row>
    <row r="7" spans="1:5" x14ac:dyDescent="0.25">
      <c r="A7" s="10">
        <v>41821</v>
      </c>
    </row>
    <row r="8" spans="1:5" x14ac:dyDescent="0.25">
      <c r="A8" s="10">
        <v>41852</v>
      </c>
    </row>
    <row r="9" spans="1:5" x14ac:dyDescent="0.25">
      <c r="A9" s="10">
        <v>41883</v>
      </c>
    </row>
    <row r="10" spans="1:5" x14ac:dyDescent="0.25">
      <c r="A10" s="10">
        <v>41913</v>
      </c>
    </row>
    <row r="11" spans="1:5" x14ac:dyDescent="0.25">
      <c r="A11" s="10">
        <v>41944</v>
      </c>
    </row>
    <row r="12" spans="1:5" x14ac:dyDescent="0.25">
      <c r="A12" s="10">
        <v>41974</v>
      </c>
    </row>
    <row r="13" spans="1:5" x14ac:dyDescent="0.25">
      <c r="A13" s="10">
        <v>42005</v>
      </c>
    </row>
    <row r="14" spans="1:5" x14ac:dyDescent="0.25">
      <c r="A14" s="10">
        <v>42036</v>
      </c>
    </row>
    <row r="15" spans="1:5" x14ac:dyDescent="0.25">
      <c r="A15" s="10">
        <v>42064</v>
      </c>
    </row>
    <row r="16" spans="1:5" x14ac:dyDescent="0.25">
      <c r="A16" s="10">
        <v>42095</v>
      </c>
    </row>
    <row r="17" spans="1:1" x14ac:dyDescent="0.25">
      <c r="A17" s="10">
        <v>42125</v>
      </c>
    </row>
    <row r="18" spans="1:1" x14ac:dyDescent="0.25">
      <c r="A18" s="10">
        <v>42156</v>
      </c>
    </row>
    <row r="19" spans="1:1" x14ac:dyDescent="0.25">
      <c r="A19" s="10">
        <v>42186</v>
      </c>
    </row>
    <row r="20" spans="1:1" x14ac:dyDescent="0.25">
      <c r="A20" s="10">
        <v>42217</v>
      </c>
    </row>
    <row r="21" spans="1:1" x14ac:dyDescent="0.25">
      <c r="A21" s="10">
        <v>42248</v>
      </c>
    </row>
    <row r="22" spans="1:1" x14ac:dyDescent="0.25">
      <c r="A22" s="10">
        <v>42278</v>
      </c>
    </row>
    <row r="23" spans="1:1" x14ac:dyDescent="0.25">
      <c r="A23" s="10">
        <v>42309</v>
      </c>
    </row>
    <row r="24" spans="1:1" x14ac:dyDescent="0.25">
      <c r="A24" s="10">
        <v>42339</v>
      </c>
    </row>
    <row r="25" spans="1:1" x14ac:dyDescent="0.25">
      <c r="A25" s="10">
        <v>42370</v>
      </c>
    </row>
    <row r="26" spans="1:1" x14ac:dyDescent="0.25">
      <c r="A26" s="10">
        <v>42401</v>
      </c>
    </row>
    <row r="27" spans="1:1" x14ac:dyDescent="0.25">
      <c r="A27" s="10">
        <v>42430</v>
      </c>
    </row>
    <row r="28" spans="1:1" x14ac:dyDescent="0.25">
      <c r="A28" s="10">
        <v>42461</v>
      </c>
    </row>
    <row r="29" spans="1:1" x14ac:dyDescent="0.25">
      <c r="A29" s="10">
        <v>42491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75"/>
  <sheetViews>
    <sheetView workbookViewId="0">
      <selection activeCell="J23" sqref="J23:J24"/>
    </sheetView>
  </sheetViews>
  <sheetFormatPr defaultRowHeight="12.75" x14ac:dyDescent="0.2"/>
  <cols>
    <col min="1" max="1" width="26.140625" style="1" customWidth="1"/>
    <col min="2" max="3" width="9.140625" style="1"/>
    <col min="4" max="4" width="9.140625" style="21"/>
    <col min="5" max="5" width="1.85546875" style="1" customWidth="1"/>
    <col min="6" max="6" width="11.7109375" style="8" bestFit="1" customWidth="1"/>
    <col min="7" max="16384" width="9.140625" style="1"/>
  </cols>
  <sheetData>
    <row r="1" spans="1:4" x14ac:dyDescent="0.2">
      <c r="A1" s="7" t="s">
        <v>46</v>
      </c>
    </row>
    <row r="2" spans="1:4" x14ac:dyDescent="0.2">
      <c r="A2" s="7"/>
    </row>
    <row r="3" spans="1:4" x14ac:dyDescent="0.2">
      <c r="A3" s="7" t="s">
        <v>47</v>
      </c>
    </row>
    <row r="5" spans="1:4" x14ac:dyDescent="0.2">
      <c r="A5" s="1">
        <f>'Workings Tab '!D3</f>
        <v>0</v>
      </c>
    </row>
    <row r="8" spans="1:4" x14ac:dyDescent="0.2">
      <c r="A8" s="2" t="s">
        <v>13</v>
      </c>
    </row>
    <row r="9" spans="1:4" x14ac:dyDescent="0.2">
      <c r="A9" s="3" t="s">
        <v>50</v>
      </c>
      <c r="D9" s="44"/>
    </row>
    <row r="10" spans="1:4" x14ac:dyDescent="0.2">
      <c r="A10" s="3" t="s">
        <v>51</v>
      </c>
      <c r="D10" s="44"/>
    </row>
    <row r="11" spans="1:4" x14ac:dyDescent="0.2">
      <c r="A11" s="3" t="s">
        <v>48</v>
      </c>
      <c r="D11" s="44"/>
    </row>
    <row r="12" spans="1:4" x14ac:dyDescent="0.2">
      <c r="A12" s="3" t="s">
        <v>49</v>
      </c>
      <c r="D12" s="44"/>
    </row>
    <row r="13" spans="1:4" ht="13.5" thickBot="1" x14ac:dyDescent="0.25">
      <c r="A13" s="2" t="s">
        <v>14</v>
      </c>
      <c r="D13" s="22">
        <f>SUM(D9:D12)</f>
        <v>0</v>
      </c>
    </row>
    <row r="14" spans="1:4" ht="13.5" thickTop="1" x14ac:dyDescent="0.2">
      <c r="A14" s="3"/>
    </row>
    <row r="15" spans="1:4" x14ac:dyDescent="0.2">
      <c r="A15" s="2" t="s">
        <v>15</v>
      </c>
    </row>
    <row r="16" spans="1:4" x14ac:dyDescent="0.2">
      <c r="A16" s="3" t="s">
        <v>75</v>
      </c>
      <c r="D16" s="21">
        <f>(D9*(1-F23))</f>
        <v>0</v>
      </c>
    </row>
    <row r="17" spans="1:6" x14ac:dyDescent="0.2">
      <c r="A17" s="3" t="s">
        <v>76</v>
      </c>
      <c r="D17" s="21">
        <f t="shared" ref="D17:D19" si="0">(D10*(1-F24))</f>
        <v>0</v>
      </c>
    </row>
    <row r="18" spans="1:6" x14ac:dyDescent="0.2">
      <c r="A18" s="3" t="s">
        <v>48</v>
      </c>
      <c r="D18" s="21">
        <f t="shared" si="0"/>
        <v>0</v>
      </c>
    </row>
    <row r="19" spans="1:6" x14ac:dyDescent="0.2">
      <c r="A19" s="3" t="s">
        <v>49</v>
      </c>
      <c r="D19" s="21">
        <f t="shared" si="0"/>
        <v>0</v>
      </c>
    </row>
    <row r="20" spans="1:6" ht="13.5" thickBot="1" x14ac:dyDescent="0.25">
      <c r="A20" s="2" t="s">
        <v>16</v>
      </c>
      <c r="D20" s="22">
        <f>SUM(D16:D19)</f>
        <v>0</v>
      </c>
    </row>
    <row r="21" spans="1:6" ht="13.5" thickTop="1" x14ac:dyDescent="0.2">
      <c r="A21" s="2"/>
    </row>
    <row r="22" spans="1:6" x14ac:dyDescent="0.2">
      <c r="A22" s="4" t="s">
        <v>17</v>
      </c>
    </row>
    <row r="23" spans="1:6" x14ac:dyDescent="0.2">
      <c r="A23" s="3" t="s">
        <v>50</v>
      </c>
      <c r="D23" s="21">
        <f>D9-D16</f>
        <v>0</v>
      </c>
      <c r="F23" s="45"/>
    </row>
    <row r="24" spans="1:6" x14ac:dyDescent="0.2">
      <c r="A24" s="3" t="s">
        <v>51</v>
      </c>
      <c r="D24" s="21">
        <f t="shared" ref="D24:D26" si="1">D10-D17</f>
        <v>0</v>
      </c>
      <c r="F24" s="45"/>
    </row>
    <row r="25" spans="1:6" x14ac:dyDescent="0.2">
      <c r="A25" s="3" t="s">
        <v>48</v>
      </c>
      <c r="D25" s="21">
        <f t="shared" si="1"/>
        <v>0</v>
      </c>
      <c r="F25" s="45"/>
    </row>
    <row r="26" spans="1:6" x14ac:dyDescent="0.2">
      <c r="A26" s="3" t="s">
        <v>49</v>
      </c>
      <c r="D26" s="21">
        <f t="shared" si="1"/>
        <v>0</v>
      </c>
      <c r="F26" s="45"/>
    </row>
    <row r="27" spans="1:6" ht="13.5" thickBot="1" x14ac:dyDescent="0.25">
      <c r="A27" s="4" t="s">
        <v>18</v>
      </c>
      <c r="D27" s="22">
        <f>SUM(D23:D26)</f>
        <v>0</v>
      </c>
      <c r="F27" s="8">
        <f>IFERROR(D27/$D$13,0)</f>
        <v>0</v>
      </c>
    </row>
    <row r="28" spans="1:6" ht="13.5" thickTop="1" x14ac:dyDescent="0.2">
      <c r="A28" s="3"/>
    </row>
    <row r="29" spans="1:6" x14ac:dyDescent="0.2">
      <c r="A29" s="2" t="s">
        <v>19</v>
      </c>
    </row>
    <row r="30" spans="1:6" x14ac:dyDescent="0.2">
      <c r="A30" s="3" t="s">
        <v>20</v>
      </c>
      <c r="D30" s="44"/>
      <c r="F30" s="8">
        <f t="shared" ref="F30:F34" si="2">IFERROR(D30/$D$13,0)</f>
        <v>0</v>
      </c>
    </row>
    <row r="31" spans="1:6" x14ac:dyDescent="0.2">
      <c r="A31" s="3" t="s">
        <v>24</v>
      </c>
      <c r="D31" s="44"/>
      <c r="F31" s="8">
        <f t="shared" si="2"/>
        <v>0</v>
      </c>
    </row>
    <row r="32" spans="1:6" x14ac:dyDescent="0.2">
      <c r="A32" s="3" t="s">
        <v>21</v>
      </c>
      <c r="D32" s="44"/>
      <c r="F32" s="8">
        <f t="shared" si="2"/>
        <v>0</v>
      </c>
    </row>
    <row r="33" spans="1:6" x14ac:dyDescent="0.2">
      <c r="A33" s="3" t="s">
        <v>22</v>
      </c>
      <c r="D33" s="44"/>
      <c r="F33" s="8">
        <f t="shared" si="2"/>
        <v>0</v>
      </c>
    </row>
    <row r="34" spans="1:6" x14ac:dyDescent="0.2">
      <c r="A34" s="3" t="s">
        <v>44</v>
      </c>
      <c r="D34" s="44"/>
      <c r="F34" s="8">
        <f t="shared" si="2"/>
        <v>0</v>
      </c>
    </row>
    <row r="35" spans="1:6" ht="13.5" thickBot="1" x14ac:dyDescent="0.25">
      <c r="A35" s="5" t="s">
        <v>25</v>
      </c>
      <c r="D35" s="22">
        <f>SUM(D30:D34)</f>
        <v>0</v>
      </c>
    </row>
    <row r="36" spans="1:6" ht="13.5" thickTop="1" x14ac:dyDescent="0.2">
      <c r="A36" s="5"/>
    </row>
    <row r="37" spans="1:6" x14ac:dyDescent="0.2">
      <c r="A37" s="2" t="s">
        <v>26</v>
      </c>
    </row>
    <row r="38" spans="1:6" x14ac:dyDescent="0.2">
      <c r="A38" s="3" t="s">
        <v>27</v>
      </c>
      <c r="D38" s="44"/>
      <c r="F38" s="8">
        <f t="shared" ref="F38:F68" si="3">IFERROR(D38/$D$13,0)</f>
        <v>0</v>
      </c>
    </row>
    <row r="39" spans="1:6" x14ac:dyDescent="0.2">
      <c r="A39" s="3" t="s">
        <v>52</v>
      </c>
      <c r="D39" s="44"/>
      <c r="F39" s="8">
        <f t="shared" si="3"/>
        <v>0</v>
      </c>
    </row>
    <row r="40" spans="1:6" x14ac:dyDescent="0.2">
      <c r="A40" s="3" t="s">
        <v>23</v>
      </c>
      <c r="D40" s="44"/>
      <c r="F40" s="8">
        <f t="shared" si="3"/>
        <v>0</v>
      </c>
    </row>
    <row r="41" spans="1:6" x14ac:dyDescent="0.2">
      <c r="A41" s="3" t="s">
        <v>3</v>
      </c>
      <c r="D41" s="44"/>
      <c r="F41" s="8">
        <f t="shared" si="3"/>
        <v>0</v>
      </c>
    </row>
    <row r="42" spans="1:6" x14ac:dyDescent="0.2">
      <c r="A42" s="3" t="s">
        <v>28</v>
      </c>
      <c r="D42" s="44"/>
      <c r="F42" s="8">
        <f t="shared" si="3"/>
        <v>0</v>
      </c>
    </row>
    <row r="43" spans="1:6" x14ac:dyDescent="0.2">
      <c r="A43" s="3" t="s">
        <v>6</v>
      </c>
      <c r="D43" s="44"/>
      <c r="F43" s="8">
        <f t="shared" si="3"/>
        <v>0</v>
      </c>
    </row>
    <row r="44" spans="1:6" x14ac:dyDescent="0.2">
      <c r="A44" s="3" t="s">
        <v>29</v>
      </c>
      <c r="D44" s="44"/>
      <c r="F44" s="8">
        <f t="shared" si="3"/>
        <v>0</v>
      </c>
    </row>
    <row r="45" spans="1:6" x14ac:dyDescent="0.2">
      <c r="A45" s="3" t="s">
        <v>2</v>
      </c>
      <c r="D45" s="44"/>
      <c r="F45" s="8">
        <f t="shared" si="3"/>
        <v>0</v>
      </c>
    </row>
    <row r="46" spans="1:6" x14ac:dyDescent="0.2">
      <c r="A46" s="3" t="s">
        <v>4</v>
      </c>
      <c r="D46" s="44"/>
      <c r="F46" s="8">
        <f t="shared" si="3"/>
        <v>0</v>
      </c>
    </row>
    <row r="47" spans="1:6" x14ac:dyDescent="0.2">
      <c r="A47" s="3" t="s">
        <v>30</v>
      </c>
      <c r="D47" s="44"/>
      <c r="F47" s="8">
        <f t="shared" si="3"/>
        <v>0</v>
      </c>
    </row>
    <row r="48" spans="1:6" x14ac:dyDescent="0.2">
      <c r="A48" s="3" t="s">
        <v>31</v>
      </c>
      <c r="D48" s="44"/>
      <c r="F48" s="8">
        <f t="shared" si="3"/>
        <v>0</v>
      </c>
    </row>
    <row r="49" spans="1:6" x14ac:dyDescent="0.2">
      <c r="A49" s="3" t="s">
        <v>5</v>
      </c>
      <c r="D49" s="44"/>
      <c r="F49" s="8">
        <f t="shared" si="3"/>
        <v>0</v>
      </c>
    </row>
    <row r="50" spans="1:6" x14ac:dyDescent="0.2">
      <c r="A50" s="3" t="s">
        <v>9</v>
      </c>
      <c r="D50" s="44"/>
      <c r="F50" s="8">
        <f t="shared" si="3"/>
        <v>0</v>
      </c>
    </row>
    <row r="51" spans="1:6" x14ac:dyDescent="0.2">
      <c r="A51" s="3" t="s">
        <v>8</v>
      </c>
      <c r="D51" s="44"/>
      <c r="F51" s="8">
        <f t="shared" si="3"/>
        <v>0</v>
      </c>
    </row>
    <row r="52" spans="1:6" x14ac:dyDescent="0.2">
      <c r="A52" s="3" t="s">
        <v>7</v>
      </c>
      <c r="D52" s="44"/>
      <c r="F52" s="8">
        <f t="shared" si="3"/>
        <v>0</v>
      </c>
    </row>
    <row r="53" spans="1:6" x14ac:dyDescent="0.2">
      <c r="A53" s="3" t="s">
        <v>0</v>
      </c>
      <c r="D53" s="44"/>
      <c r="F53" s="8">
        <f t="shared" si="3"/>
        <v>0</v>
      </c>
    </row>
    <row r="54" spans="1:6" x14ac:dyDescent="0.2">
      <c r="A54" s="3" t="s">
        <v>32</v>
      </c>
      <c r="D54" s="44"/>
      <c r="F54" s="8">
        <f t="shared" si="3"/>
        <v>0</v>
      </c>
    </row>
    <row r="55" spans="1:6" x14ac:dyDescent="0.2">
      <c r="A55" s="3" t="s">
        <v>33</v>
      </c>
      <c r="D55" s="44"/>
      <c r="F55" s="8">
        <f t="shared" si="3"/>
        <v>0</v>
      </c>
    </row>
    <row r="56" spans="1:6" x14ac:dyDescent="0.2">
      <c r="A56" s="3" t="s">
        <v>34</v>
      </c>
      <c r="D56" s="44"/>
      <c r="F56" s="8">
        <f t="shared" si="3"/>
        <v>0</v>
      </c>
    </row>
    <row r="57" spans="1:6" x14ac:dyDescent="0.2">
      <c r="A57" s="3" t="s">
        <v>35</v>
      </c>
      <c r="D57" s="44"/>
      <c r="F57" s="8">
        <f t="shared" si="3"/>
        <v>0</v>
      </c>
    </row>
    <row r="58" spans="1:6" x14ac:dyDescent="0.2">
      <c r="A58" s="3" t="s">
        <v>10</v>
      </c>
      <c r="D58" s="44"/>
      <c r="F58" s="8">
        <f t="shared" si="3"/>
        <v>0</v>
      </c>
    </row>
    <row r="59" spans="1:6" x14ac:dyDescent="0.2">
      <c r="A59" s="3" t="s">
        <v>36</v>
      </c>
      <c r="D59" s="44"/>
      <c r="F59" s="8">
        <f t="shared" si="3"/>
        <v>0</v>
      </c>
    </row>
    <row r="60" spans="1:6" x14ac:dyDescent="0.2">
      <c r="A60" s="3" t="s">
        <v>11</v>
      </c>
      <c r="D60" s="44"/>
      <c r="F60" s="8">
        <f t="shared" si="3"/>
        <v>0</v>
      </c>
    </row>
    <row r="61" spans="1:6" x14ac:dyDescent="0.2">
      <c r="A61" s="3" t="s">
        <v>12</v>
      </c>
      <c r="D61" s="44"/>
      <c r="F61" s="8">
        <f t="shared" si="3"/>
        <v>0</v>
      </c>
    </row>
    <row r="62" spans="1:6" x14ac:dyDescent="0.2">
      <c r="A62" s="3" t="s">
        <v>37</v>
      </c>
      <c r="D62" s="44"/>
      <c r="F62" s="8">
        <f t="shared" si="3"/>
        <v>0</v>
      </c>
    </row>
    <row r="63" spans="1:6" x14ac:dyDescent="0.2">
      <c r="A63" s="14" t="s">
        <v>45</v>
      </c>
      <c r="D63" s="44"/>
      <c r="F63" s="8">
        <f t="shared" si="3"/>
        <v>0</v>
      </c>
    </row>
    <row r="64" spans="1:6" ht="13.5" thickBot="1" x14ac:dyDescent="0.25">
      <c r="A64" s="5" t="s">
        <v>38</v>
      </c>
      <c r="D64" s="22">
        <f>SUM(D38:D63)</f>
        <v>0</v>
      </c>
      <c r="F64" s="8">
        <f t="shared" si="3"/>
        <v>0</v>
      </c>
    </row>
    <row r="65" spans="1:6" ht="13.5" thickTop="1" x14ac:dyDescent="0.2">
      <c r="A65" s="15"/>
    </row>
    <row r="66" spans="1:6" ht="13.5" thickBot="1" x14ac:dyDescent="0.25">
      <c r="A66" s="2" t="s">
        <v>39</v>
      </c>
      <c r="D66" s="22">
        <f>D64+D35+D20</f>
        <v>0</v>
      </c>
      <c r="F66" s="8">
        <f t="shared" si="3"/>
        <v>0</v>
      </c>
    </row>
    <row r="67" spans="1:6" ht="13.5" thickTop="1" x14ac:dyDescent="0.2">
      <c r="A67" s="6"/>
    </row>
    <row r="68" spans="1:6" ht="13.5" thickBot="1" x14ac:dyDescent="0.25">
      <c r="A68" s="2" t="s">
        <v>1</v>
      </c>
      <c r="D68" s="22">
        <f>D13-D66</f>
        <v>0</v>
      </c>
      <c r="F68" s="8">
        <f t="shared" si="3"/>
        <v>0</v>
      </c>
    </row>
    <row r="69" spans="1:6" ht="13.5" thickTop="1" x14ac:dyDescent="0.2">
      <c r="A69" s="2"/>
    </row>
    <row r="70" spans="1:6" x14ac:dyDescent="0.2">
      <c r="A70" s="2" t="s">
        <v>53</v>
      </c>
      <c r="D70" s="21">
        <f>D68+D30</f>
        <v>0</v>
      </c>
    </row>
    <row r="71" spans="1:6" x14ac:dyDescent="0.2">
      <c r="A71" s="2"/>
    </row>
    <row r="72" spans="1:6" x14ac:dyDescent="0.2">
      <c r="A72" s="2" t="s">
        <v>40</v>
      </c>
    </row>
    <row r="73" spans="1:6" x14ac:dyDescent="0.2">
      <c r="A73" s="2" t="s">
        <v>41</v>
      </c>
      <c r="D73" s="21">
        <f>D13/52*(1+'Workings Tab '!D5)</f>
        <v>0</v>
      </c>
    </row>
    <row r="74" spans="1:6" x14ac:dyDescent="0.2">
      <c r="A74" s="2" t="s">
        <v>42</v>
      </c>
      <c r="D74" s="21" t="e">
        <f>((D64+D35)/F27)/52*(1+'Workings Tab '!D5)</f>
        <v>#DIV/0!</v>
      </c>
      <c r="F74" s="37"/>
    </row>
    <row r="75" spans="1:6" x14ac:dyDescent="0.2">
      <c r="A75" s="2" t="s">
        <v>43</v>
      </c>
      <c r="D75" s="21" t="e">
        <f>D73-D74</f>
        <v>#DIV/0!</v>
      </c>
    </row>
  </sheetData>
  <sheetProtection password="CE8F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80"/>
  <sheetViews>
    <sheetView workbookViewId="0">
      <selection activeCell="B4" sqref="B4"/>
    </sheetView>
  </sheetViews>
  <sheetFormatPr defaultRowHeight="15" x14ac:dyDescent="0.25"/>
  <cols>
    <col min="1" max="1" width="32.140625" customWidth="1"/>
    <col min="2" max="2" width="19.5703125" customWidth="1"/>
    <col min="3" max="3" width="9.140625" style="11"/>
    <col min="4" max="4" width="8.42578125" bestFit="1" customWidth="1"/>
    <col min="16" max="16" width="2.42578125" customWidth="1"/>
    <col min="17" max="17" width="9.140625" style="9"/>
  </cols>
  <sheetData>
    <row r="1" spans="1:17" x14ac:dyDescent="0.25">
      <c r="A1" s="9" t="s">
        <v>56</v>
      </c>
      <c r="B1" s="9"/>
    </row>
    <row r="3" spans="1:17" x14ac:dyDescent="0.25">
      <c r="A3" s="16">
        <f>'P&amp;L '!A5</f>
        <v>0</v>
      </c>
    </row>
    <row r="6" spans="1:17" x14ac:dyDescent="0.25">
      <c r="A6" s="9" t="s">
        <v>60</v>
      </c>
      <c r="B6" s="9"/>
      <c r="D6" s="13">
        <f>'Workings Tab '!$C$9</f>
        <v>41821</v>
      </c>
      <c r="E6" s="13">
        <f>'Workings Tab '!$C$10</f>
        <v>41852</v>
      </c>
      <c r="F6" s="13">
        <f>'Workings Tab '!$C$11</f>
        <v>41883</v>
      </c>
      <c r="G6" s="13">
        <f>'Workings Tab '!$C$12</f>
        <v>41914</v>
      </c>
      <c r="H6" s="13">
        <f>'Workings Tab '!$C$13</f>
        <v>41945</v>
      </c>
      <c r="I6" s="13">
        <f>'Workings Tab '!$C$14</f>
        <v>41976</v>
      </c>
      <c r="J6" s="13">
        <f>'Workings Tab '!$C$15</f>
        <v>42007</v>
      </c>
      <c r="K6" s="13">
        <f>'Workings Tab '!$C$16</f>
        <v>42038</v>
      </c>
      <c r="L6" s="13">
        <f>'Workings Tab '!$C$17</f>
        <v>42069</v>
      </c>
      <c r="M6" s="13">
        <f>'Workings Tab '!$C$18</f>
        <v>42100</v>
      </c>
      <c r="N6" s="13">
        <f>'Workings Tab '!$C$19</f>
        <v>42131</v>
      </c>
      <c r="O6" s="13">
        <f>'Workings Tab '!$C$20</f>
        <v>42162</v>
      </c>
      <c r="Q6" s="9" t="s">
        <v>62</v>
      </c>
    </row>
    <row r="7" spans="1:17" x14ac:dyDescent="0.25">
      <c r="A7" s="9" t="s">
        <v>61</v>
      </c>
      <c r="B7" s="9" t="s">
        <v>72</v>
      </c>
      <c r="C7" s="36" t="s">
        <v>83</v>
      </c>
      <c r="D7" s="33">
        <f>HLOOKUP('Workings Tab '!$D$22,'Workings Tab '!$F$23:$G$35,2,0)</f>
        <v>8.0438614494443825E-2</v>
      </c>
      <c r="E7" s="33">
        <f>HLOOKUP('Workings Tab '!$D$22,'Workings Tab '!$F$23:$G$35,3,0)</f>
        <v>8.4462456664976371E-2</v>
      </c>
      <c r="F7" s="33">
        <f>HLOOKUP('Workings Tab '!$D$22,'Workings Tab '!$F$23:$G$35,4,0)</f>
        <v>7.9059625694076624E-2</v>
      </c>
      <c r="G7" s="33">
        <f>HLOOKUP('Workings Tab '!$D$22,'Workings Tab '!$F$23:$G$35,5,0)</f>
        <v>8.5997790710216918E-2</v>
      </c>
      <c r="H7" s="33">
        <f>HLOOKUP('Workings Tab '!$D$22,'Workings Tab '!$F$23:$G$35,6,0)</f>
        <v>8.9119286492033323E-2</v>
      </c>
      <c r="I7" s="33">
        <f>HLOOKUP('Workings Tab '!$D$22,'Workings Tab '!$F$23:$G$35,7,0)</f>
        <v>8.3523260459596627E-2</v>
      </c>
      <c r="J7" s="33">
        <f>HLOOKUP('Workings Tab '!$D$22,'Workings Tab '!$F$23:$G$35,8,0)</f>
        <v>8.7913195591789464E-2</v>
      </c>
      <c r="K7" s="33">
        <f>HLOOKUP('Workings Tab '!$D$22,'Workings Tab '!$F$23:$G$35,9,0)</f>
        <v>8.1161139799505885E-2</v>
      </c>
      <c r="L7" s="33">
        <f>HLOOKUP('Workings Tab '!$D$22,'Workings Tab '!$F$23:$G$35,10,0)</f>
        <v>8.9364686614085892E-2</v>
      </c>
      <c r="M7" s="33">
        <f>HLOOKUP('Workings Tab '!$D$22,'Workings Tab '!$F$23:$G$35,11,0)</f>
        <v>7.917170132449082E-2</v>
      </c>
      <c r="N7" s="33">
        <f>HLOOKUP('Workings Tab '!$D$22,'Workings Tab '!$F$23:$G$35,12,0)</f>
        <v>7.6594508619764051E-2</v>
      </c>
      <c r="O7" s="33">
        <f>HLOOKUP('Workings Tab '!$D$22,'Workings Tab '!$F$23:$G$35,13,0)</f>
        <v>8.319373353502009E-2</v>
      </c>
      <c r="Q7" s="33">
        <f>SUM(D7:P7)</f>
        <v>1</v>
      </c>
    </row>
    <row r="9" spans="1:17" x14ac:dyDescent="0.25">
      <c r="A9" s="3" t="s">
        <v>50</v>
      </c>
      <c r="B9" s="3" t="s">
        <v>73</v>
      </c>
      <c r="C9" s="11" t="s">
        <v>84</v>
      </c>
      <c r="D9" s="31">
        <f>('P&amp;L '!$D9*(1+'Workings Tab '!$D$5)*Cashflow!D$7)</f>
        <v>0</v>
      </c>
      <c r="E9" s="31">
        <f>('P&amp;L '!$D9*(1+'Workings Tab '!$D$5)*Cashflow!E$7)</f>
        <v>0</v>
      </c>
      <c r="F9" s="31">
        <f>('P&amp;L '!$D9*(1+'Workings Tab '!$D$5)*Cashflow!F$7)</f>
        <v>0</v>
      </c>
      <c r="G9" s="31">
        <f>('P&amp;L '!$D9*(1+'Workings Tab '!$D$5)*Cashflow!G$7)</f>
        <v>0</v>
      </c>
      <c r="H9" s="31">
        <f>('P&amp;L '!$D9*(1+'Workings Tab '!$D$5)*Cashflow!H$7)</f>
        <v>0</v>
      </c>
      <c r="I9" s="31">
        <f>('P&amp;L '!$D9*(1+'Workings Tab '!$D$5)*Cashflow!I$7)</f>
        <v>0</v>
      </c>
      <c r="J9" s="31">
        <f>('P&amp;L '!$D9*(1+'Workings Tab '!$D$5)*Cashflow!J$7)</f>
        <v>0</v>
      </c>
      <c r="K9" s="31">
        <f>('P&amp;L '!$D9*(1+'Workings Tab '!$D$5)*Cashflow!K$7)</f>
        <v>0</v>
      </c>
      <c r="L9" s="31">
        <f>('P&amp;L '!$D9*(1+'Workings Tab '!$D$5)*Cashflow!L$7)</f>
        <v>0</v>
      </c>
      <c r="M9" s="31">
        <f>('P&amp;L '!$D9*(1+'Workings Tab '!$D$5)*Cashflow!M$7)</f>
        <v>0</v>
      </c>
      <c r="N9" s="31">
        <f>('P&amp;L '!$D9*(1+'Workings Tab '!$D$5)*Cashflow!N$7)</f>
        <v>0</v>
      </c>
      <c r="O9" s="31">
        <f>('P&amp;L '!$D9*(1+'Workings Tab '!$D$5)*Cashflow!O$7)</f>
        <v>0</v>
      </c>
      <c r="P9" s="20"/>
      <c r="Q9" s="24">
        <f>SUM(D9:O9)</f>
        <v>0</v>
      </c>
    </row>
    <row r="10" spans="1:17" x14ac:dyDescent="0.25">
      <c r="A10" s="3" t="s">
        <v>51</v>
      </c>
      <c r="B10" s="3" t="s">
        <v>73</v>
      </c>
      <c r="C10" s="11" t="s">
        <v>84</v>
      </c>
      <c r="D10" s="31">
        <f>('P&amp;L '!$D10*(1+'Workings Tab '!$D$5)*Cashflow!D$7)</f>
        <v>0</v>
      </c>
      <c r="E10" s="31">
        <f>('P&amp;L '!$D10*(1+'Workings Tab '!$D$5)*Cashflow!E$7)</f>
        <v>0</v>
      </c>
      <c r="F10" s="31">
        <f>('P&amp;L '!$D10*(1+'Workings Tab '!$D$5)*Cashflow!F$7)</f>
        <v>0</v>
      </c>
      <c r="G10" s="31">
        <f>('P&amp;L '!$D10*(1+'Workings Tab '!$D$5)*Cashflow!G$7)</f>
        <v>0</v>
      </c>
      <c r="H10" s="31">
        <f>('P&amp;L '!$D10*(1+'Workings Tab '!$D$5)*Cashflow!H$7)</f>
        <v>0</v>
      </c>
      <c r="I10" s="31">
        <f>('P&amp;L '!$D10*(1+'Workings Tab '!$D$5)*Cashflow!I$7)</f>
        <v>0</v>
      </c>
      <c r="J10" s="31">
        <f>('P&amp;L '!$D10*(1+'Workings Tab '!$D$5)*Cashflow!J$7)</f>
        <v>0</v>
      </c>
      <c r="K10" s="31">
        <f>('P&amp;L '!$D10*(1+'Workings Tab '!$D$5)*Cashflow!K$7)</f>
        <v>0</v>
      </c>
      <c r="L10" s="31">
        <f>('P&amp;L '!$D10*(1+'Workings Tab '!$D$5)*Cashflow!L$7)</f>
        <v>0</v>
      </c>
      <c r="M10" s="31">
        <f>('P&amp;L '!$D10*(1+'Workings Tab '!$D$5)*Cashflow!M$7)</f>
        <v>0</v>
      </c>
      <c r="N10" s="31">
        <f>('P&amp;L '!$D10*(1+'Workings Tab '!$D$5)*Cashflow!N$7)</f>
        <v>0</v>
      </c>
      <c r="O10" s="31">
        <f>('P&amp;L '!$D10*(1+'Workings Tab '!$D$5)*Cashflow!O$7)</f>
        <v>0</v>
      </c>
      <c r="P10" s="20"/>
      <c r="Q10" s="24">
        <f t="shared" ref="Q10:Q12" si="0">SUM(D10:O10)</f>
        <v>0</v>
      </c>
    </row>
    <row r="11" spans="1:17" x14ac:dyDescent="0.25">
      <c r="A11" s="3" t="s">
        <v>48</v>
      </c>
      <c r="B11" s="3" t="s">
        <v>73</v>
      </c>
      <c r="C11" s="11" t="s">
        <v>84</v>
      </c>
      <c r="D11" s="31">
        <f>('P&amp;L '!$D11*(1+'Workings Tab '!$D$5)*Cashflow!D$7)</f>
        <v>0</v>
      </c>
      <c r="E11" s="31">
        <f>('P&amp;L '!$D11*(1+'Workings Tab '!$D$5)*Cashflow!E$7)</f>
        <v>0</v>
      </c>
      <c r="F11" s="31">
        <f>('P&amp;L '!$D11*(1+'Workings Tab '!$D$5)*Cashflow!F$7)</f>
        <v>0</v>
      </c>
      <c r="G11" s="31">
        <f>('P&amp;L '!$D11*(1+'Workings Tab '!$D$5)*Cashflow!G$7)</f>
        <v>0</v>
      </c>
      <c r="H11" s="31">
        <f>('P&amp;L '!$D11*(1+'Workings Tab '!$D$5)*Cashflow!H$7)</f>
        <v>0</v>
      </c>
      <c r="I11" s="31">
        <f>('P&amp;L '!$D11*(1+'Workings Tab '!$D$5)*Cashflow!I$7)</f>
        <v>0</v>
      </c>
      <c r="J11" s="31">
        <f>('P&amp;L '!$D11*(1+'Workings Tab '!$D$5)*Cashflow!J$7)</f>
        <v>0</v>
      </c>
      <c r="K11" s="31">
        <f>('P&amp;L '!$D11*(1+'Workings Tab '!$D$5)*Cashflow!K$7)</f>
        <v>0</v>
      </c>
      <c r="L11" s="31">
        <f>('P&amp;L '!$D11*(1+'Workings Tab '!$D$5)*Cashflow!L$7)</f>
        <v>0</v>
      </c>
      <c r="M11" s="31">
        <f>('P&amp;L '!$D11*(1+'Workings Tab '!$D$5)*Cashflow!M$7)</f>
        <v>0</v>
      </c>
      <c r="N11" s="31">
        <f>('P&amp;L '!$D11*(1+'Workings Tab '!$D$5)*Cashflow!N$7)</f>
        <v>0</v>
      </c>
      <c r="O11" s="31">
        <f>('P&amp;L '!$D11*(1+'Workings Tab '!$D$5)*Cashflow!O$7)</f>
        <v>0</v>
      </c>
      <c r="P11" s="20"/>
      <c r="Q11" s="24">
        <f t="shared" si="0"/>
        <v>0</v>
      </c>
    </row>
    <row r="12" spans="1:17" x14ac:dyDescent="0.25">
      <c r="A12" s="3" t="s">
        <v>49</v>
      </c>
      <c r="B12" s="3" t="s">
        <v>73</v>
      </c>
      <c r="C12" s="11" t="s">
        <v>84</v>
      </c>
      <c r="D12" s="31">
        <f>('P&amp;L '!$D12*(1+'Workings Tab '!$D$5)*Cashflow!D$7)</f>
        <v>0</v>
      </c>
      <c r="E12" s="31">
        <f>('P&amp;L '!$D12*(1+'Workings Tab '!$D$5)*Cashflow!E$7)</f>
        <v>0</v>
      </c>
      <c r="F12" s="31">
        <f>('P&amp;L '!$D12*(1+'Workings Tab '!$D$5)*Cashflow!F$7)</f>
        <v>0</v>
      </c>
      <c r="G12" s="31">
        <f>('P&amp;L '!$D12*(1+'Workings Tab '!$D$5)*Cashflow!G$7)</f>
        <v>0</v>
      </c>
      <c r="H12" s="31">
        <f>('P&amp;L '!$D12*(1+'Workings Tab '!$D$5)*Cashflow!H$7)</f>
        <v>0</v>
      </c>
      <c r="I12" s="31">
        <f>('P&amp;L '!$D12*(1+'Workings Tab '!$D$5)*Cashflow!I$7)</f>
        <v>0</v>
      </c>
      <c r="J12" s="31">
        <f>('P&amp;L '!$D12*(1+'Workings Tab '!$D$5)*Cashflow!J$7)</f>
        <v>0</v>
      </c>
      <c r="K12" s="31">
        <f>('P&amp;L '!$D12*(1+'Workings Tab '!$D$5)*Cashflow!K$7)</f>
        <v>0</v>
      </c>
      <c r="L12" s="31">
        <f>('P&amp;L '!$D12*(1+'Workings Tab '!$D$5)*Cashflow!L$7)</f>
        <v>0</v>
      </c>
      <c r="M12" s="31">
        <f>('P&amp;L '!$D12*(1+'Workings Tab '!$D$5)*Cashflow!M$7)</f>
        <v>0</v>
      </c>
      <c r="N12" s="31">
        <f>('P&amp;L '!$D12*(1+'Workings Tab '!$D$5)*Cashflow!N$7)</f>
        <v>0</v>
      </c>
      <c r="O12" s="31">
        <f>('P&amp;L '!$D12*(1+'Workings Tab '!$D$5)*Cashflow!O$7)</f>
        <v>0</v>
      </c>
      <c r="P12" s="20"/>
      <c r="Q12" s="24">
        <f t="shared" si="0"/>
        <v>0</v>
      </c>
    </row>
    <row r="13" spans="1:17" x14ac:dyDescent="0.25">
      <c r="A13" s="5" t="s">
        <v>78</v>
      </c>
      <c r="B13" s="5"/>
      <c r="D13" s="32">
        <f>SUM(D9:D12)</f>
        <v>0</v>
      </c>
      <c r="E13" s="32">
        <f t="shared" ref="E13:O13" si="1">SUM(E9:E12)</f>
        <v>0</v>
      </c>
      <c r="F13" s="32">
        <f t="shared" si="1"/>
        <v>0</v>
      </c>
      <c r="G13" s="32">
        <f t="shared" si="1"/>
        <v>0</v>
      </c>
      <c r="H13" s="32">
        <f t="shared" si="1"/>
        <v>0</v>
      </c>
      <c r="I13" s="32">
        <f t="shared" si="1"/>
        <v>0</v>
      </c>
      <c r="J13" s="32">
        <f t="shared" si="1"/>
        <v>0</v>
      </c>
      <c r="K13" s="32">
        <f t="shared" si="1"/>
        <v>0</v>
      </c>
      <c r="L13" s="32">
        <f t="shared" si="1"/>
        <v>0</v>
      </c>
      <c r="M13" s="32">
        <f t="shared" si="1"/>
        <v>0</v>
      </c>
      <c r="N13" s="32">
        <f t="shared" si="1"/>
        <v>0</v>
      </c>
      <c r="O13" s="32">
        <f t="shared" si="1"/>
        <v>0</v>
      </c>
      <c r="P13" s="24"/>
      <c r="Q13" s="32">
        <f>SUM(Q9:Q12)</f>
        <v>0</v>
      </c>
    </row>
    <row r="14" spans="1:17" x14ac:dyDescent="0.25"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4"/>
    </row>
    <row r="15" spans="1:17" x14ac:dyDescent="0.25"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4"/>
    </row>
    <row r="16" spans="1:17" x14ac:dyDescent="0.25">
      <c r="A16" s="9" t="s">
        <v>77</v>
      </c>
      <c r="B16" s="9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4"/>
    </row>
    <row r="17" spans="1:17" x14ac:dyDescent="0.25">
      <c r="A17" s="3" t="s">
        <v>75</v>
      </c>
      <c r="B17" s="3" t="s">
        <v>73</v>
      </c>
      <c r="C17" s="11" t="s">
        <v>84</v>
      </c>
      <c r="D17" s="31">
        <f>('P&amp;L '!$D16*(1+'Workings Tab '!$D$5)*Cashflow!D$7)</f>
        <v>0</v>
      </c>
      <c r="E17" s="31">
        <f>('P&amp;L '!$D16*(1+'Workings Tab '!$D$5)*Cashflow!E$7)</f>
        <v>0</v>
      </c>
      <c r="F17" s="31">
        <f>('P&amp;L '!$D16*(1+'Workings Tab '!$D$5)*Cashflow!F$7)</f>
        <v>0</v>
      </c>
      <c r="G17" s="31">
        <f>('P&amp;L '!$D16*(1+'Workings Tab '!$D$5)*Cashflow!G$7)</f>
        <v>0</v>
      </c>
      <c r="H17" s="31">
        <f>('P&amp;L '!$D16*(1+'Workings Tab '!$D$5)*Cashflow!H$7)</f>
        <v>0</v>
      </c>
      <c r="I17" s="31">
        <f>('P&amp;L '!$D16*(1+'Workings Tab '!$D$5)*Cashflow!I$7)</f>
        <v>0</v>
      </c>
      <c r="J17" s="31">
        <f>('P&amp;L '!$D16*(1+'Workings Tab '!$D$5)*Cashflow!J$7)</f>
        <v>0</v>
      </c>
      <c r="K17" s="31">
        <f>('P&amp;L '!$D16*(1+'Workings Tab '!$D$5)*Cashflow!K$7)</f>
        <v>0</v>
      </c>
      <c r="L17" s="31">
        <f>('P&amp;L '!$D16*(1+'Workings Tab '!$D$5)*Cashflow!L$7)</f>
        <v>0</v>
      </c>
      <c r="M17" s="31">
        <f>('P&amp;L '!$D16*(1+'Workings Tab '!$D$5)*Cashflow!M$7)</f>
        <v>0</v>
      </c>
      <c r="N17" s="31">
        <f>('P&amp;L '!$D16*(1+'Workings Tab '!$D$5)*Cashflow!N$7)</f>
        <v>0</v>
      </c>
      <c r="O17" s="31">
        <f>('P&amp;L '!$D16*(1+'Workings Tab '!$D$5)*Cashflow!O$7)</f>
        <v>0</v>
      </c>
      <c r="P17" s="20"/>
      <c r="Q17" s="24">
        <f t="shared" ref="Q17:Q53" si="2">SUM(D17:O17)</f>
        <v>0</v>
      </c>
    </row>
    <row r="18" spans="1:17" x14ac:dyDescent="0.25">
      <c r="A18" s="3" t="s">
        <v>76</v>
      </c>
      <c r="B18" s="3" t="s">
        <v>73</v>
      </c>
      <c r="C18" s="11" t="s">
        <v>84</v>
      </c>
      <c r="D18" s="31">
        <f>('P&amp;L '!$D17*(1+'Workings Tab '!$D$5)*Cashflow!D$7)</f>
        <v>0</v>
      </c>
      <c r="E18" s="31">
        <f>('P&amp;L '!$D17*(1+'Workings Tab '!$D$5)*Cashflow!E$7)</f>
        <v>0</v>
      </c>
      <c r="F18" s="31">
        <f>('P&amp;L '!$D17*(1+'Workings Tab '!$D$5)*Cashflow!F$7)</f>
        <v>0</v>
      </c>
      <c r="G18" s="31">
        <f>('P&amp;L '!$D17*(1+'Workings Tab '!$D$5)*Cashflow!G$7)</f>
        <v>0</v>
      </c>
      <c r="H18" s="31">
        <f>('P&amp;L '!$D17*(1+'Workings Tab '!$D$5)*Cashflow!H$7)</f>
        <v>0</v>
      </c>
      <c r="I18" s="31">
        <f>('P&amp;L '!$D17*(1+'Workings Tab '!$D$5)*Cashflow!I$7)</f>
        <v>0</v>
      </c>
      <c r="J18" s="31">
        <f>('P&amp;L '!$D17*(1+'Workings Tab '!$D$5)*Cashflow!J$7)</f>
        <v>0</v>
      </c>
      <c r="K18" s="31">
        <f>('P&amp;L '!$D17*(1+'Workings Tab '!$D$5)*Cashflow!K$7)</f>
        <v>0</v>
      </c>
      <c r="L18" s="31">
        <f>('P&amp;L '!$D17*(1+'Workings Tab '!$D$5)*Cashflow!L$7)</f>
        <v>0</v>
      </c>
      <c r="M18" s="31">
        <f>('P&amp;L '!$D17*(1+'Workings Tab '!$D$5)*Cashflow!M$7)</f>
        <v>0</v>
      </c>
      <c r="N18" s="31">
        <f>('P&amp;L '!$D17*(1+'Workings Tab '!$D$5)*Cashflow!N$7)</f>
        <v>0</v>
      </c>
      <c r="O18" s="31">
        <f>('P&amp;L '!$D17*(1+'Workings Tab '!$D$5)*Cashflow!O$7)</f>
        <v>0</v>
      </c>
      <c r="P18" s="20"/>
      <c r="Q18" s="24">
        <f t="shared" si="2"/>
        <v>0</v>
      </c>
    </row>
    <row r="19" spans="1:17" x14ac:dyDescent="0.25">
      <c r="A19" s="3" t="s">
        <v>48</v>
      </c>
      <c r="B19" s="3" t="s">
        <v>73</v>
      </c>
      <c r="C19" s="11" t="s">
        <v>84</v>
      </c>
      <c r="D19" s="31">
        <f>('P&amp;L '!$D18*(1+'Workings Tab '!$D$5)*Cashflow!D$7)</f>
        <v>0</v>
      </c>
      <c r="E19" s="31">
        <f>('P&amp;L '!$D18*(1+'Workings Tab '!$D$5)*Cashflow!E$7)</f>
        <v>0</v>
      </c>
      <c r="F19" s="31">
        <f>('P&amp;L '!$D18*(1+'Workings Tab '!$D$5)*Cashflow!F$7)</f>
        <v>0</v>
      </c>
      <c r="G19" s="31">
        <f>('P&amp;L '!$D18*(1+'Workings Tab '!$D$5)*Cashflow!G$7)</f>
        <v>0</v>
      </c>
      <c r="H19" s="31">
        <f>('P&amp;L '!$D18*(1+'Workings Tab '!$D$5)*Cashflow!H$7)</f>
        <v>0</v>
      </c>
      <c r="I19" s="31">
        <f>('P&amp;L '!$D18*(1+'Workings Tab '!$D$5)*Cashflow!I$7)</f>
        <v>0</v>
      </c>
      <c r="J19" s="31">
        <f>('P&amp;L '!$D18*(1+'Workings Tab '!$D$5)*Cashflow!J$7)</f>
        <v>0</v>
      </c>
      <c r="K19" s="31">
        <f>('P&amp;L '!$D18*(1+'Workings Tab '!$D$5)*Cashflow!K$7)</f>
        <v>0</v>
      </c>
      <c r="L19" s="31">
        <f>('P&amp;L '!$D18*(1+'Workings Tab '!$D$5)*Cashflow!L$7)</f>
        <v>0</v>
      </c>
      <c r="M19" s="31">
        <f>('P&amp;L '!$D18*(1+'Workings Tab '!$D$5)*Cashflow!M$7)</f>
        <v>0</v>
      </c>
      <c r="N19" s="31">
        <f>('P&amp;L '!$D18*(1+'Workings Tab '!$D$5)*Cashflow!N$7)</f>
        <v>0</v>
      </c>
      <c r="O19" s="31">
        <f>('P&amp;L '!$D18*(1+'Workings Tab '!$D$5)*Cashflow!O$7)</f>
        <v>0</v>
      </c>
      <c r="P19" s="20"/>
      <c r="Q19" s="24">
        <f t="shared" si="2"/>
        <v>0</v>
      </c>
    </row>
    <row r="20" spans="1:17" x14ac:dyDescent="0.25">
      <c r="A20" s="3" t="s">
        <v>49</v>
      </c>
      <c r="B20" s="3" t="s">
        <v>73</v>
      </c>
      <c r="C20" s="11" t="s">
        <v>84</v>
      </c>
      <c r="D20" s="31">
        <f>('P&amp;L '!$D19*(1+'Workings Tab '!$D$5)*Cashflow!D$7)</f>
        <v>0</v>
      </c>
      <c r="E20" s="31">
        <f>('P&amp;L '!$D19*(1+'Workings Tab '!$D$5)*Cashflow!E$7)</f>
        <v>0</v>
      </c>
      <c r="F20" s="31">
        <f>('P&amp;L '!$D19*(1+'Workings Tab '!$D$5)*Cashflow!F$7)</f>
        <v>0</v>
      </c>
      <c r="G20" s="31">
        <f>('P&amp;L '!$D19*(1+'Workings Tab '!$D$5)*Cashflow!G$7)</f>
        <v>0</v>
      </c>
      <c r="H20" s="31">
        <f>('P&amp;L '!$D19*(1+'Workings Tab '!$D$5)*Cashflow!H$7)</f>
        <v>0</v>
      </c>
      <c r="I20" s="31">
        <f>('P&amp;L '!$D19*(1+'Workings Tab '!$D$5)*Cashflow!I$7)</f>
        <v>0</v>
      </c>
      <c r="J20" s="31">
        <f>('P&amp;L '!$D19*(1+'Workings Tab '!$D$5)*Cashflow!J$7)</f>
        <v>0</v>
      </c>
      <c r="K20" s="31">
        <f>('P&amp;L '!$D19*(1+'Workings Tab '!$D$5)*Cashflow!K$7)</f>
        <v>0</v>
      </c>
      <c r="L20" s="31">
        <f>('P&amp;L '!$D19*(1+'Workings Tab '!$D$5)*Cashflow!L$7)</f>
        <v>0</v>
      </c>
      <c r="M20" s="31">
        <f>('P&amp;L '!$D19*(1+'Workings Tab '!$D$5)*Cashflow!M$7)</f>
        <v>0</v>
      </c>
      <c r="N20" s="31">
        <f>('P&amp;L '!$D19*(1+'Workings Tab '!$D$5)*Cashflow!N$7)</f>
        <v>0</v>
      </c>
      <c r="O20" s="31">
        <f>('P&amp;L '!$D19*(1+'Workings Tab '!$D$5)*Cashflow!O$7)</f>
        <v>0</v>
      </c>
      <c r="P20" s="20"/>
      <c r="Q20" s="24">
        <f t="shared" si="2"/>
        <v>0</v>
      </c>
    </row>
    <row r="21" spans="1:17" x14ac:dyDescent="0.25">
      <c r="A21" s="3" t="s">
        <v>20</v>
      </c>
      <c r="B21" s="3" t="s">
        <v>91</v>
      </c>
      <c r="C21" s="11" t="s">
        <v>84</v>
      </c>
      <c r="D21" s="31">
        <f>('P&amp;L '!$D30*(1+'Workings Tab '!$D$5)/12)</f>
        <v>0</v>
      </c>
      <c r="E21" s="31">
        <f>('P&amp;L '!$D30*(1+'Workings Tab '!$D$5)/12)</f>
        <v>0</v>
      </c>
      <c r="F21" s="31">
        <f>('P&amp;L '!$D30*(1+'Workings Tab '!$D$5)/12)</f>
        <v>0</v>
      </c>
      <c r="G21" s="31">
        <f>('P&amp;L '!$D30*(1+'Workings Tab '!$D$5)/12)</f>
        <v>0</v>
      </c>
      <c r="H21" s="31">
        <f>('P&amp;L '!$D30*(1+'Workings Tab '!$D$5)/12)</f>
        <v>0</v>
      </c>
      <c r="I21" s="31">
        <f>('P&amp;L '!$D30*(1+'Workings Tab '!$D$5)/12)</f>
        <v>0</v>
      </c>
      <c r="J21" s="31">
        <f>('P&amp;L '!$D30*(1+'Workings Tab '!$D$5)/12)</f>
        <v>0</v>
      </c>
      <c r="K21" s="31">
        <f>('P&amp;L '!$D30*(1+'Workings Tab '!$D$5)/12)</f>
        <v>0</v>
      </c>
      <c r="L21" s="31">
        <f>('P&amp;L '!$D30*(1+'Workings Tab '!$D$5)/12)</f>
        <v>0</v>
      </c>
      <c r="M21" s="31">
        <f>('P&amp;L '!$D30*(1+'Workings Tab '!$D$5)/12)</f>
        <v>0</v>
      </c>
      <c r="N21" s="31">
        <f>('P&amp;L '!$D30*(1+'Workings Tab '!$D$5)/12)</f>
        <v>0</v>
      </c>
      <c r="O21" s="31">
        <f>('P&amp;L '!$D30*(1+'Workings Tab '!$D$5)/12)</f>
        <v>0</v>
      </c>
      <c r="P21" s="20"/>
      <c r="Q21" s="24">
        <f t="shared" si="2"/>
        <v>0</v>
      </c>
    </row>
    <row r="22" spans="1:17" x14ac:dyDescent="0.25">
      <c r="A22" s="3" t="s">
        <v>24</v>
      </c>
      <c r="B22" s="3" t="s">
        <v>91</v>
      </c>
      <c r="C22" s="11" t="s">
        <v>84</v>
      </c>
      <c r="D22" s="31">
        <f>('P&amp;L '!$D31*(1+'Workings Tab '!$D$5)/12)</f>
        <v>0</v>
      </c>
      <c r="E22" s="31">
        <f>('P&amp;L '!$D31*(1+'Workings Tab '!$D$5)/12)</f>
        <v>0</v>
      </c>
      <c r="F22" s="31">
        <f>('P&amp;L '!$D31*(1+'Workings Tab '!$D$5)/12)</f>
        <v>0</v>
      </c>
      <c r="G22" s="31">
        <f>('P&amp;L '!$D31*(1+'Workings Tab '!$D$5)/12)</f>
        <v>0</v>
      </c>
      <c r="H22" s="31">
        <f>('P&amp;L '!$D31*(1+'Workings Tab '!$D$5)/12)</f>
        <v>0</v>
      </c>
      <c r="I22" s="31">
        <f>('P&amp;L '!$D31*(1+'Workings Tab '!$D$5)/12)</f>
        <v>0</v>
      </c>
      <c r="J22" s="31">
        <f>('P&amp;L '!$D31*(1+'Workings Tab '!$D$5)/12)</f>
        <v>0</v>
      </c>
      <c r="K22" s="31">
        <f>('P&amp;L '!$D31*(1+'Workings Tab '!$D$5)/12)</f>
        <v>0</v>
      </c>
      <c r="L22" s="31">
        <f>('P&amp;L '!$D31*(1+'Workings Tab '!$D$5)/12)</f>
        <v>0</v>
      </c>
      <c r="M22" s="31">
        <f>('P&amp;L '!$D31*(1+'Workings Tab '!$D$5)/12)</f>
        <v>0</v>
      </c>
      <c r="N22" s="31">
        <f>('P&amp;L '!$D31*(1+'Workings Tab '!$D$5)/12)</f>
        <v>0</v>
      </c>
      <c r="O22" s="31">
        <f>('P&amp;L '!$D31*(1+'Workings Tab '!$D$5)/12)</f>
        <v>0</v>
      </c>
      <c r="P22" s="20"/>
      <c r="Q22" s="24">
        <f t="shared" si="2"/>
        <v>0</v>
      </c>
    </row>
    <row r="23" spans="1:17" x14ac:dyDescent="0.25">
      <c r="A23" s="3" t="s">
        <v>21</v>
      </c>
      <c r="B23" s="3" t="s">
        <v>91</v>
      </c>
      <c r="C23" s="11" t="s">
        <v>85</v>
      </c>
      <c r="D23" s="31">
        <f>('P&amp;L '!$D32/12)</f>
        <v>0</v>
      </c>
      <c r="E23" s="31">
        <f>('P&amp;L '!$D32/12)</f>
        <v>0</v>
      </c>
      <c r="F23" s="31">
        <f>('P&amp;L '!$D32/12)</f>
        <v>0</v>
      </c>
      <c r="G23" s="31">
        <f>('P&amp;L '!$D32/12)</f>
        <v>0</v>
      </c>
      <c r="H23" s="31">
        <f>('P&amp;L '!$D32/12)</f>
        <v>0</v>
      </c>
      <c r="I23" s="31">
        <f>('P&amp;L '!$D32/12)</f>
        <v>0</v>
      </c>
      <c r="J23" s="31">
        <f>('P&amp;L '!$D32/12)</f>
        <v>0</v>
      </c>
      <c r="K23" s="31">
        <f>('P&amp;L '!$D32/12)</f>
        <v>0</v>
      </c>
      <c r="L23" s="31">
        <f>('P&amp;L '!$D32/12)</f>
        <v>0</v>
      </c>
      <c r="M23" s="31">
        <f>('P&amp;L '!$D32/12)</f>
        <v>0</v>
      </c>
      <c r="N23" s="31">
        <f>('P&amp;L '!$D32/12)</f>
        <v>0</v>
      </c>
      <c r="O23" s="31">
        <f>('P&amp;L '!$D32/12)</f>
        <v>0</v>
      </c>
      <c r="P23" s="20"/>
      <c r="Q23" s="24">
        <f t="shared" si="2"/>
        <v>0</v>
      </c>
    </row>
    <row r="24" spans="1:17" x14ac:dyDescent="0.25">
      <c r="A24" s="3" t="s">
        <v>22</v>
      </c>
      <c r="B24" s="3" t="s">
        <v>91</v>
      </c>
      <c r="C24" s="11" t="s">
        <v>85</v>
      </c>
      <c r="D24" s="31">
        <f>('P&amp;L '!$D33/12)</f>
        <v>0</v>
      </c>
      <c r="E24" s="31">
        <f>('P&amp;L '!$D33/12)</f>
        <v>0</v>
      </c>
      <c r="F24" s="31">
        <f>('P&amp;L '!$D33/12)</f>
        <v>0</v>
      </c>
      <c r="G24" s="31">
        <f>('P&amp;L '!$D33/12)</f>
        <v>0</v>
      </c>
      <c r="H24" s="31">
        <f>('P&amp;L '!$D33/12)</f>
        <v>0</v>
      </c>
      <c r="I24" s="31">
        <f>('P&amp;L '!$D33/12)</f>
        <v>0</v>
      </c>
      <c r="J24" s="31">
        <f>('P&amp;L '!$D33/12)</f>
        <v>0</v>
      </c>
      <c r="K24" s="31">
        <f>('P&amp;L '!$D33/12)</f>
        <v>0</v>
      </c>
      <c r="L24" s="31">
        <f>('P&amp;L '!$D33/12)</f>
        <v>0</v>
      </c>
      <c r="M24" s="31">
        <f>('P&amp;L '!$D33/12)</f>
        <v>0</v>
      </c>
      <c r="N24" s="31">
        <f>('P&amp;L '!$D33/12)</f>
        <v>0</v>
      </c>
      <c r="O24" s="31">
        <f>('P&amp;L '!$D33/12)</f>
        <v>0</v>
      </c>
      <c r="P24" s="20"/>
      <c r="Q24" s="24">
        <f t="shared" ref="Q24" si="3">SUM(D24:O24)</f>
        <v>0</v>
      </c>
    </row>
    <row r="25" spans="1:17" x14ac:dyDescent="0.25">
      <c r="A25" s="3" t="s">
        <v>44</v>
      </c>
      <c r="B25" s="3" t="s">
        <v>86</v>
      </c>
      <c r="C25" s="11" t="s">
        <v>84</v>
      </c>
      <c r="D25" s="31">
        <v>0</v>
      </c>
      <c r="E25" s="31">
        <v>0</v>
      </c>
      <c r="F25" s="31">
        <f>('P&amp;L '!$D34*(1+'Workings Tab '!$D$5)/4)</f>
        <v>0</v>
      </c>
      <c r="G25" s="31">
        <v>0</v>
      </c>
      <c r="H25" s="31">
        <v>0</v>
      </c>
      <c r="I25" s="31">
        <f>('P&amp;L '!$D34*(1+'Workings Tab '!$D$5)/4)</f>
        <v>0</v>
      </c>
      <c r="J25" s="31">
        <v>0</v>
      </c>
      <c r="K25" s="31">
        <v>0</v>
      </c>
      <c r="L25" s="31">
        <f>('P&amp;L '!$D34*(1+'Workings Tab '!$D$5)/4)</f>
        <v>0</v>
      </c>
      <c r="M25" s="31">
        <v>0</v>
      </c>
      <c r="N25" s="31">
        <v>0</v>
      </c>
      <c r="O25" s="31">
        <f>('P&amp;L '!$D34*(1+'Workings Tab '!$D$5)/4)</f>
        <v>0</v>
      </c>
      <c r="P25" s="20"/>
      <c r="Q25" s="24">
        <f t="shared" si="2"/>
        <v>0</v>
      </c>
    </row>
    <row r="26" spans="1:17" x14ac:dyDescent="0.25">
      <c r="A26" s="3" t="s">
        <v>27</v>
      </c>
      <c r="B26" s="3" t="s">
        <v>73</v>
      </c>
      <c r="C26" s="11" t="s">
        <v>85</v>
      </c>
      <c r="D26" s="31">
        <f>('P&amp;L '!$D38*Cashflow!D$7)</f>
        <v>0</v>
      </c>
      <c r="E26" s="31">
        <f>('P&amp;L '!$D38*Cashflow!E$7)</f>
        <v>0</v>
      </c>
      <c r="F26" s="31">
        <f>('P&amp;L '!$D38*Cashflow!F$7)</f>
        <v>0</v>
      </c>
      <c r="G26" s="31">
        <f>('P&amp;L '!$D38*Cashflow!G$7)</f>
        <v>0</v>
      </c>
      <c r="H26" s="31">
        <f>('P&amp;L '!$D38*Cashflow!H$7)</f>
        <v>0</v>
      </c>
      <c r="I26" s="31">
        <f>('P&amp;L '!$D38*Cashflow!I$7)</f>
        <v>0</v>
      </c>
      <c r="J26" s="31">
        <f>('P&amp;L '!$D38*Cashflow!J$7)</f>
        <v>0</v>
      </c>
      <c r="K26" s="31">
        <f>('P&amp;L '!$D38*Cashflow!K$7)</f>
        <v>0</v>
      </c>
      <c r="L26" s="31">
        <f>('P&amp;L '!$D38*Cashflow!L$7)</f>
        <v>0</v>
      </c>
      <c r="M26" s="31">
        <f>('P&amp;L '!$D38*Cashflow!M$7)</f>
        <v>0</v>
      </c>
      <c r="N26" s="31">
        <f>('P&amp;L '!$D38*Cashflow!N$7)</f>
        <v>0</v>
      </c>
      <c r="O26" s="31">
        <f>('P&amp;L '!$D38*Cashflow!O$7)</f>
        <v>0</v>
      </c>
      <c r="P26" s="20"/>
      <c r="Q26" s="24">
        <f t="shared" si="2"/>
        <v>0</v>
      </c>
    </row>
    <row r="27" spans="1:17" x14ac:dyDescent="0.25">
      <c r="A27" s="3" t="s">
        <v>52</v>
      </c>
      <c r="B27" s="3" t="s">
        <v>73</v>
      </c>
      <c r="C27" s="11" t="s">
        <v>84</v>
      </c>
      <c r="D27" s="31">
        <f>('P&amp;L '!$D39*(1+'Workings Tab '!$D$5)*Cashflow!D$7)</f>
        <v>0</v>
      </c>
      <c r="E27" s="31">
        <f>('P&amp;L '!$D39*(1+'Workings Tab '!$D$5)*Cashflow!E$7)</f>
        <v>0</v>
      </c>
      <c r="F27" s="31">
        <f>('P&amp;L '!$D39*(1+'Workings Tab '!$D$5)*Cashflow!F$7)</f>
        <v>0</v>
      </c>
      <c r="G27" s="31">
        <f>('P&amp;L '!$D39*(1+'Workings Tab '!$D$5)*Cashflow!G$7)</f>
        <v>0</v>
      </c>
      <c r="H27" s="31">
        <f>('P&amp;L '!$D39*(1+'Workings Tab '!$D$5)*Cashflow!H$7)</f>
        <v>0</v>
      </c>
      <c r="I27" s="31">
        <f>('P&amp;L '!$D39*(1+'Workings Tab '!$D$5)*Cashflow!I$7)</f>
        <v>0</v>
      </c>
      <c r="J27" s="31">
        <f>('P&amp;L '!$D39*(1+'Workings Tab '!$D$5)*Cashflow!J$7)</f>
        <v>0</v>
      </c>
      <c r="K27" s="31">
        <f>('P&amp;L '!$D39*(1+'Workings Tab '!$D$5)*Cashflow!K$7)</f>
        <v>0</v>
      </c>
      <c r="L27" s="31">
        <f>('P&amp;L '!$D39*(1+'Workings Tab '!$D$5)*Cashflow!L$7)</f>
        <v>0</v>
      </c>
      <c r="M27" s="31">
        <f>('P&amp;L '!$D39*(1+'Workings Tab '!$D$5)*Cashflow!M$7)</f>
        <v>0</v>
      </c>
      <c r="N27" s="31">
        <f>('P&amp;L '!$D39*(1+'Workings Tab '!$D$5)*Cashflow!N$7)</f>
        <v>0</v>
      </c>
      <c r="O27" s="31">
        <f>('P&amp;L '!$D39*(1+'Workings Tab '!$D$5)*Cashflow!O$7)</f>
        <v>0</v>
      </c>
      <c r="P27" s="20"/>
      <c r="Q27" s="24">
        <f t="shared" si="2"/>
        <v>0</v>
      </c>
    </row>
    <row r="28" spans="1:17" x14ac:dyDescent="0.25">
      <c r="A28" s="3" t="s">
        <v>23</v>
      </c>
      <c r="B28" s="3" t="s">
        <v>74</v>
      </c>
      <c r="C28" s="11" t="s">
        <v>84</v>
      </c>
      <c r="D28" s="31">
        <f>('P&amp;L '!$D40*(1+'Workings Tab '!$D$5)*Cashflow!D$7)</f>
        <v>0</v>
      </c>
      <c r="E28" s="31">
        <f>('P&amp;L '!$D40*(1+'Workings Tab '!$D$5)*Cashflow!E$7)</f>
        <v>0</v>
      </c>
      <c r="F28" s="31">
        <f>('P&amp;L '!$D40*(1+'Workings Tab '!$D$5)*Cashflow!F$7)</f>
        <v>0</v>
      </c>
      <c r="G28" s="31">
        <f>('P&amp;L '!$D40*(1+'Workings Tab '!$D$5)*Cashflow!G$7)</f>
        <v>0</v>
      </c>
      <c r="H28" s="31">
        <f>('P&amp;L '!$D40*(1+'Workings Tab '!$D$5)*Cashflow!H$7)</f>
        <v>0</v>
      </c>
      <c r="I28" s="31">
        <f>('P&amp;L '!$D40*(1+'Workings Tab '!$D$5)*Cashflow!I$7)</f>
        <v>0</v>
      </c>
      <c r="J28" s="31">
        <f>('P&amp;L '!$D40*(1+'Workings Tab '!$D$5)*Cashflow!J$7)</f>
        <v>0</v>
      </c>
      <c r="K28" s="31">
        <f>('P&amp;L '!$D40*(1+'Workings Tab '!$D$5)*Cashflow!K$7)</f>
        <v>0</v>
      </c>
      <c r="L28" s="31">
        <f>('P&amp;L '!$D40*(1+'Workings Tab '!$D$5)*Cashflow!L$7)</f>
        <v>0</v>
      </c>
      <c r="M28" s="31">
        <f>('P&amp;L '!$D40*(1+'Workings Tab '!$D$5)*Cashflow!M$7)</f>
        <v>0</v>
      </c>
      <c r="N28" s="31">
        <f>('P&amp;L '!$D40*(1+'Workings Tab '!$D$5)*Cashflow!N$7)</f>
        <v>0</v>
      </c>
      <c r="O28" s="31">
        <f>('P&amp;L '!$D40*(1+'Workings Tab '!$D$5)*Cashflow!O$7)</f>
        <v>0</v>
      </c>
      <c r="P28" s="20"/>
      <c r="Q28" s="24">
        <f t="shared" si="2"/>
        <v>0</v>
      </c>
    </row>
    <row r="29" spans="1:17" x14ac:dyDescent="0.25">
      <c r="A29" s="3" t="s">
        <v>3</v>
      </c>
      <c r="B29" s="3" t="s">
        <v>74</v>
      </c>
      <c r="C29" s="11" t="s">
        <v>84</v>
      </c>
      <c r="D29" s="31">
        <f>('P&amp;L '!$D41*(1+'Workings Tab '!$D$5)*Cashflow!D$7)</f>
        <v>0</v>
      </c>
      <c r="E29" s="31">
        <f>('P&amp;L '!$D41*(1+'Workings Tab '!$D$5)*Cashflow!E$7)</f>
        <v>0</v>
      </c>
      <c r="F29" s="31">
        <f>('P&amp;L '!$D41*(1+'Workings Tab '!$D$5)*Cashflow!F$7)</f>
        <v>0</v>
      </c>
      <c r="G29" s="31">
        <f>('P&amp;L '!$D41*(1+'Workings Tab '!$D$5)*Cashflow!G$7)</f>
        <v>0</v>
      </c>
      <c r="H29" s="31">
        <f>('P&amp;L '!$D41*(1+'Workings Tab '!$D$5)*Cashflow!H$7)</f>
        <v>0</v>
      </c>
      <c r="I29" s="31">
        <f>('P&amp;L '!$D41*(1+'Workings Tab '!$D$5)*Cashflow!I$7)</f>
        <v>0</v>
      </c>
      <c r="J29" s="31">
        <f>('P&amp;L '!$D41*(1+'Workings Tab '!$D$5)*Cashflow!J$7)</f>
        <v>0</v>
      </c>
      <c r="K29" s="31">
        <f>('P&amp;L '!$D41*(1+'Workings Tab '!$D$5)*Cashflow!K$7)</f>
        <v>0</v>
      </c>
      <c r="L29" s="31">
        <f>('P&amp;L '!$D41*(1+'Workings Tab '!$D$5)*Cashflow!L$7)</f>
        <v>0</v>
      </c>
      <c r="M29" s="31">
        <f>('P&amp;L '!$D41*(1+'Workings Tab '!$D$5)*Cashflow!M$7)</f>
        <v>0</v>
      </c>
      <c r="N29" s="31">
        <f>('P&amp;L '!$D41*(1+'Workings Tab '!$D$5)*Cashflow!N$7)</f>
        <v>0</v>
      </c>
      <c r="O29" s="31">
        <f>('P&amp;L '!$D41*(1+'Workings Tab '!$D$5)*Cashflow!O$7)</f>
        <v>0</v>
      </c>
      <c r="P29" s="20"/>
      <c r="Q29" s="24">
        <f t="shared" si="2"/>
        <v>0</v>
      </c>
    </row>
    <row r="30" spans="1:17" x14ac:dyDescent="0.25">
      <c r="A30" s="3" t="s">
        <v>28</v>
      </c>
      <c r="B30" s="3" t="s">
        <v>74</v>
      </c>
      <c r="C30" s="11" t="s">
        <v>84</v>
      </c>
      <c r="D30" s="31">
        <f>('P&amp;L '!$D42*(1+'Workings Tab '!$D$5)*Cashflow!D$7)</f>
        <v>0</v>
      </c>
      <c r="E30" s="31">
        <f>('P&amp;L '!$D42*(1+'Workings Tab '!$D$5)*Cashflow!E$7)</f>
        <v>0</v>
      </c>
      <c r="F30" s="31">
        <f>('P&amp;L '!$D42*(1+'Workings Tab '!$D$5)*Cashflow!F$7)</f>
        <v>0</v>
      </c>
      <c r="G30" s="31">
        <f>('P&amp;L '!$D42*(1+'Workings Tab '!$D$5)*Cashflow!G$7)</f>
        <v>0</v>
      </c>
      <c r="H30" s="31">
        <f>('P&amp;L '!$D42*(1+'Workings Tab '!$D$5)*Cashflow!H$7)</f>
        <v>0</v>
      </c>
      <c r="I30" s="31">
        <f>('P&amp;L '!$D42*(1+'Workings Tab '!$D$5)*Cashflow!I$7)</f>
        <v>0</v>
      </c>
      <c r="J30" s="31">
        <f>('P&amp;L '!$D42*(1+'Workings Tab '!$D$5)*Cashflow!J$7)</f>
        <v>0</v>
      </c>
      <c r="K30" s="31">
        <f>('P&amp;L '!$D42*(1+'Workings Tab '!$D$5)*Cashflow!K$7)</f>
        <v>0</v>
      </c>
      <c r="L30" s="31">
        <f>('P&amp;L '!$D42*(1+'Workings Tab '!$D$5)*Cashflow!L$7)</f>
        <v>0</v>
      </c>
      <c r="M30" s="31">
        <f>('P&amp;L '!$D42*(1+'Workings Tab '!$D$5)*Cashflow!M$7)</f>
        <v>0</v>
      </c>
      <c r="N30" s="31">
        <f>('P&amp;L '!$D42*(1+'Workings Tab '!$D$5)*Cashflow!N$7)</f>
        <v>0</v>
      </c>
      <c r="O30" s="31">
        <f>('P&amp;L '!$D42*(1+'Workings Tab '!$D$5)*Cashflow!O$7)</f>
        <v>0</v>
      </c>
      <c r="P30" s="20"/>
      <c r="Q30" s="24">
        <f t="shared" si="2"/>
        <v>0</v>
      </c>
    </row>
    <row r="31" spans="1:17" x14ac:dyDescent="0.25">
      <c r="A31" s="3" t="s">
        <v>6</v>
      </c>
      <c r="B31" s="3" t="s">
        <v>74</v>
      </c>
      <c r="C31" s="11" t="s">
        <v>84</v>
      </c>
      <c r="D31" s="31">
        <f>('P&amp;L '!$D43*(1+'Workings Tab '!$D$5)*Cashflow!D$7)</f>
        <v>0</v>
      </c>
      <c r="E31" s="31">
        <f>('P&amp;L '!$D43*(1+'Workings Tab '!$D$5)*Cashflow!E$7)</f>
        <v>0</v>
      </c>
      <c r="F31" s="31">
        <f>('P&amp;L '!$D43*(1+'Workings Tab '!$D$5)*Cashflow!F$7)</f>
        <v>0</v>
      </c>
      <c r="G31" s="31">
        <f>('P&amp;L '!$D43*(1+'Workings Tab '!$D$5)*Cashflow!G$7)</f>
        <v>0</v>
      </c>
      <c r="H31" s="31">
        <f>('P&amp;L '!$D43*(1+'Workings Tab '!$D$5)*Cashflow!H$7)</f>
        <v>0</v>
      </c>
      <c r="I31" s="31">
        <f>('P&amp;L '!$D43*(1+'Workings Tab '!$D$5)*Cashflow!I$7)</f>
        <v>0</v>
      </c>
      <c r="J31" s="31">
        <f>('P&amp;L '!$D43*(1+'Workings Tab '!$D$5)*Cashflow!J$7)</f>
        <v>0</v>
      </c>
      <c r="K31" s="31">
        <f>('P&amp;L '!$D43*(1+'Workings Tab '!$D$5)*Cashflow!K$7)</f>
        <v>0</v>
      </c>
      <c r="L31" s="31">
        <f>('P&amp;L '!$D43*(1+'Workings Tab '!$D$5)*Cashflow!L$7)</f>
        <v>0</v>
      </c>
      <c r="M31" s="31">
        <f>('P&amp;L '!$D43*(1+'Workings Tab '!$D$5)*Cashflow!M$7)</f>
        <v>0</v>
      </c>
      <c r="N31" s="31">
        <f>('P&amp;L '!$D43*(1+'Workings Tab '!$D$5)*Cashflow!N$7)</f>
        <v>0</v>
      </c>
      <c r="O31" s="31">
        <f>('P&amp;L '!$D43*(1+'Workings Tab '!$D$5)*Cashflow!O$7)</f>
        <v>0</v>
      </c>
      <c r="P31" s="20"/>
      <c r="Q31" s="24">
        <f t="shared" si="2"/>
        <v>0</v>
      </c>
    </row>
    <row r="32" spans="1:17" x14ac:dyDescent="0.25">
      <c r="A32" s="3" t="s">
        <v>29</v>
      </c>
      <c r="B32" s="3" t="s">
        <v>74</v>
      </c>
      <c r="C32" s="11" t="s">
        <v>84</v>
      </c>
      <c r="D32" s="31">
        <f>('P&amp;L '!$D44*(1+'Workings Tab '!$D$5)*Cashflow!D$7)</f>
        <v>0</v>
      </c>
      <c r="E32" s="31">
        <f>('P&amp;L '!$D44*(1+'Workings Tab '!$D$5)*Cashflow!E$7)</f>
        <v>0</v>
      </c>
      <c r="F32" s="31">
        <f>('P&amp;L '!$D44*(1+'Workings Tab '!$D$5)*Cashflow!F$7)</f>
        <v>0</v>
      </c>
      <c r="G32" s="31">
        <f>('P&amp;L '!$D44*(1+'Workings Tab '!$D$5)*Cashflow!G$7)</f>
        <v>0</v>
      </c>
      <c r="H32" s="31">
        <f>('P&amp;L '!$D44*(1+'Workings Tab '!$D$5)*Cashflow!H$7)</f>
        <v>0</v>
      </c>
      <c r="I32" s="31">
        <f>('P&amp;L '!$D44*(1+'Workings Tab '!$D$5)*Cashflow!I$7)</f>
        <v>0</v>
      </c>
      <c r="J32" s="31">
        <f>('P&amp;L '!$D44*(1+'Workings Tab '!$D$5)*Cashflow!J$7)</f>
        <v>0</v>
      </c>
      <c r="K32" s="31">
        <f>('P&amp;L '!$D44*(1+'Workings Tab '!$D$5)*Cashflow!K$7)</f>
        <v>0</v>
      </c>
      <c r="L32" s="31">
        <f>('P&amp;L '!$D44*(1+'Workings Tab '!$D$5)*Cashflow!L$7)</f>
        <v>0</v>
      </c>
      <c r="M32" s="31">
        <f>('P&amp;L '!$D44*(1+'Workings Tab '!$D$5)*Cashflow!M$7)</f>
        <v>0</v>
      </c>
      <c r="N32" s="31">
        <f>('P&amp;L '!$D44*(1+'Workings Tab '!$D$5)*Cashflow!N$7)</f>
        <v>0</v>
      </c>
      <c r="O32" s="31">
        <f>('P&amp;L '!$D44*(1+'Workings Tab '!$D$5)*Cashflow!O$7)</f>
        <v>0</v>
      </c>
      <c r="P32" s="20"/>
      <c r="Q32" s="24">
        <f t="shared" si="2"/>
        <v>0</v>
      </c>
    </row>
    <row r="33" spans="1:17" x14ac:dyDescent="0.25">
      <c r="A33" s="3" t="s">
        <v>2</v>
      </c>
      <c r="B33" s="3" t="s">
        <v>74</v>
      </c>
      <c r="C33" s="11" t="s">
        <v>84</v>
      </c>
      <c r="D33" s="31">
        <f>('P&amp;L '!$D45*(1+'Workings Tab '!$D$5)*Cashflow!D$7)</f>
        <v>0</v>
      </c>
      <c r="E33" s="31">
        <f>('P&amp;L '!$D45*(1+'Workings Tab '!$D$5)*Cashflow!E$7)</f>
        <v>0</v>
      </c>
      <c r="F33" s="31">
        <f>('P&amp;L '!$D45*(1+'Workings Tab '!$D$5)*Cashflow!F$7)</f>
        <v>0</v>
      </c>
      <c r="G33" s="31">
        <f>('P&amp;L '!$D45*(1+'Workings Tab '!$D$5)*Cashflow!G$7)</f>
        <v>0</v>
      </c>
      <c r="H33" s="31">
        <f>('P&amp;L '!$D45*(1+'Workings Tab '!$D$5)*Cashflow!H$7)</f>
        <v>0</v>
      </c>
      <c r="I33" s="31">
        <f>('P&amp;L '!$D45*(1+'Workings Tab '!$D$5)*Cashflow!I$7)</f>
        <v>0</v>
      </c>
      <c r="J33" s="31">
        <f>('P&amp;L '!$D45*(1+'Workings Tab '!$D$5)*Cashflow!J$7)</f>
        <v>0</v>
      </c>
      <c r="K33" s="31">
        <f>('P&amp;L '!$D45*(1+'Workings Tab '!$D$5)*Cashflow!K$7)</f>
        <v>0</v>
      </c>
      <c r="L33" s="31">
        <f>('P&amp;L '!$D45*(1+'Workings Tab '!$D$5)*Cashflow!L$7)</f>
        <v>0</v>
      </c>
      <c r="M33" s="31">
        <f>('P&amp;L '!$D45*(1+'Workings Tab '!$D$5)*Cashflow!M$7)</f>
        <v>0</v>
      </c>
      <c r="N33" s="31">
        <f>('P&amp;L '!$D45*(1+'Workings Tab '!$D$5)*Cashflow!N$7)</f>
        <v>0</v>
      </c>
      <c r="O33" s="31">
        <f>('P&amp;L '!$D45*(1+'Workings Tab '!$D$5)*Cashflow!O$7)</f>
        <v>0</v>
      </c>
      <c r="P33" s="20"/>
      <c r="Q33" s="24">
        <f t="shared" si="2"/>
        <v>0</v>
      </c>
    </row>
    <row r="34" spans="1:17" x14ac:dyDescent="0.25">
      <c r="A34" s="3" t="s">
        <v>4</v>
      </c>
      <c r="B34" s="3" t="s">
        <v>74</v>
      </c>
      <c r="C34" s="11" t="s">
        <v>84</v>
      </c>
      <c r="D34" s="31">
        <f>('P&amp;L '!$D46*(1+'Workings Tab '!$D$5)*Cashflow!D$7)</f>
        <v>0</v>
      </c>
      <c r="E34" s="31">
        <f>('P&amp;L '!$D46*(1+'Workings Tab '!$D$5)*Cashflow!E$7)</f>
        <v>0</v>
      </c>
      <c r="F34" s="31">
        <f>('P&amp;L '!$D46*(1+'Workings Tab '!$D$5)*Cashflow!F$7)</f>
        <v>0</v>
      </c>
      <c r="G34" s="31">
        <f>('P&amp;L '!$D46*(1+'Workings Tab '!$D$5)*Cashflow!G$7)</f>
        <v>0</v>
      </c>
      <c r="H34" s="31">
        <f>('P&amp;L '!$D46*(1+'Workings Tab '!$D$5)*Cashflow!H$7)</f>
        <v>0</v>
      </c>
      <c r="I34" s="31">
        <f>('P&amp;L '!$D46*(1+'Workings Tab '!$D$5)*Cashflow!I$7)</f>
        <v>0</v>
      </c>
      <c r="J34" s="31">
        <f>('P&amp;L '!$D46*(1+'Workings Tab '!$D$5)*Cashflow!J$7)</f>
        <v>0</v>
      </c>
      <c r="K34" s="31">
        <f>('P&amp;L '!$D46*(1+'Workings Tab '!$D$5)*Cashflow!K$7)</f>
        <v>0</v>
      </c>
      <c r="L34" s="31">
        <f>('P&amp;L '!$D46*(1+'Workings Tab '!$D$5)*Cashflow!L$7)</f>
        <v>0</v>
      </c>
      <c r="M34" s="31">
        <f>('P&amp;L '!$D46*(1+'Workings Tab '!$D$5)*Cashflow!M$7)</f>
        <v>0</v>
      </c>
      <c r="N34" s="31">
        <f>('P&amp;L '!$D46*(1+'Workings Tab '!$D$5)*Cashflow!N$7)</f>
        <v>0</v>
      </c>
      <c r="O34" s="31">
        <f>('P&amp;L '!$D46*(1+'Workings Tab '!$D$5)*Cashflow!O$7)</f>
        <v>0</v>
      </c>
      <c r="P34" s="20"/>
      <c r="Q34" s="24">
        <f t="shared" si="2"/>
        <v>0</v>
      </c>
    </row>
    <row r="35" spans="1:17" x14ac:dyDescent="0.25">
      <c r="A35" s="3" t="s">
        <v>30</v>
      </c>
      <c r="B35" s="3" t="s">
        <v>74</v>
      </c>
      <c r="C35" s="11" t="s">
        <v>84</v>
      </c>
      <c r="D35" s="31">
        <f>('P&amp;L '!$D47*(1+'Workings Tab '!$D$5)*Cashflow!D$7)</f>
        <v>0</v>
      </c>
      <c r="E35" s="31">
        <f>('P&amp;L '!$D47*(1+'Workings Tab '!$D$5)*Cashflow!E$7)</f>
        <v>0</v>
      </c>
      <c r="F35" s="31">
        <f>('P&amp;L '!$D47*(1+'Workings Tab '!$D$5)*Cashflow!F$7)</f>
        <v>0</v>
      </c>
      <c r="G35" s="31">
        <f>('P&amp;L '!$D47*(1+'Workings Tab '!$D$5)*Cashflow!G$7)</f>
        <v>0</v>
      </c>
      <c r="H35" s="31">
        <f>('P&amp;L '!$D47*(1+'Workings Tab '!$D$5)*Cashflow!H$7)</f>
        <v>0</v>
      </c>
      <c r="I35" s="31">
        <f>('P&amp;L '!$D47*(1+'Workings Tab '!$D$5)*Cashflow!I$7)</f>
        <v>0</v>
      </c>
      <c r="J35" s="31">
        <f>('P&amp;L '!$D47*(1+'Workings Tab '!$D$5)*Cashflow!J$7)</f>
        <v>0</v>
      </c>
      <c r="K35" s="31">
        <f>('P&amp;L '!$D47*(1+'Workings Tab '!$D$5)*Cashflow!K$7)</f>
        <v>0</v>
      </c>
      <c r="L35" s="31">
        <f>('P&amp;L '!$D47*(1+'Workings Tab '!$D$5)*Cashflow!L$7)</f>
        <v>0</v>
      </c>
      <c r="M35" s="31">
        <f>('P&amp;L '!$D47*(1+'Workings Tab '!$D$5)*Cashflow!M$7)</f>
        <v>0</v>
      </c>
      <c r="N35" s="31">
        <f>('P&amp;L '!$D47*(1+'Workings Tab '!$D$5)*Cashflow!N$7)</f>
        <v>0</v>
      </c>
      <c r="O35" s="31">
        <f>('P&amp;L '!$D47*(1+'Workings Tab '!$D$5)*Cashflow!O$7)</f>
        <v>0</v>
      </c>
      <c r="P35" s="20"/>
      <c r="Q35" s="24">
        <f t="shared" si="2"/>
        <v>0</v>
      </c>
    </row>
    <row r="36" spans="1:17" x14ac:dyDescent="0.25">
      <c r="A36" s="3" t="s">
        <v>31</v>
      </c>
      <c r="B36" s="3" t="s">
        <v>74</v>
      </c>
      <c r="C36" s="11" t="s">
        <v>84</v>
      </c>
      <c r="D36" s="31">
        <f>('P&amp;L '!$D48*(1+'Workings Tab '!$D$5)*Cashflow!D$7)</f>
        <v>0</v>
      </c>
      <c r="E36" s="31">
        <f>('P&amp;L '!$D48*(1+'Workings Tab '!$D$5)*Cashflow!E$7)</f>
        <v>0</v>
      </c>
      <c r="F36" s="31">
        <f>('P&amp;L '!$D48*(1+'Workings Tab '!$D$5)*Cashflow!F$7)</f>
        <v>0</v>
      </c>
      <c r="G36" s="31">
        <f>('P&amp;L '!$D48*(1+'Workings Tab '!$D$5)*Cashflow!G$7)</f>
        <v>0</v>
      </c>
      <c r="H36" s="31">
        <f>('P&amp;L '!$D48*(1+'Workings Tab '!$D$5)*Cashflow!H$7)</f>
        <v>0</v>
      </c>
      <c r="I36" s="31">
        <f>('P&amp;L '!$D48*(1+'Workings Tab '!$D$5)*Cashflow!I$7)</f>
        <v>0</v>
      </c>
      <c r="J36" s="31">
        <f>('P&amp;L '!$D48*(1+'Workings Tab '!$D$5)*Cashflow!J$7)</f>
        <v>0</v>
      </c>
      <c r="K36" s="31">
        <f>('P&amp;L '!$D48*(1+'Workings Tab '!$D$5)*Cashflow!K$7)</f>
        <v>0</v>
      </c>
      <c r="L36" s="31">
        <f>('P&amp;L '!$D48*(1+'Workings Tab '!$D$5)*Cashflow!L$7)</f>
        <v>0</v>
      </c>
      <c r="M36" s="31">
        <f>('P&amp;L '!$D48*(1+'Workings Tab '!$D$5)*Cashflow!M$7)</f>
        <v>0</v>
      </c>
      <c r="N36" s="31">
        <f>('P&amp;L '!$D48*(1+'Workings Tab '!$D$5)*Cashflow!N$7)</f>
        <v>0</v>
      </c>
      <c r="O36" s="31">
        <f>('P&amp;L '!$D48*(1+'Workings Tab '!$D$5)*Cashflow!O$7)</f>
        <v>0</v>
      </c>
      <c r="P36" s="20"/>
      <c r="Q36" s="24">
        <f t="shared" si="2"/>
        <v>0</v>
      </c>
    </row>
    <row r="37" spans="1:17" x14ac:dyDescent="0.25">
      <c r="A37" s="3" t="s">
        <v>5</v>
      </c>
      <c r="B37" s="3" t="s">
        <v>74</v>
      </c>
      <c r="C37" s="11" t="s">
        <v>84</v>
      </c>
      <c r="D37" s="31">
        <f>('P&amp;L '!$D49*(1+'Workings Tab '!$D$5)*Cashflow!D$7)</f>
        <v>0</v>
      </c>
      <c r="E37" s="31">
        <f>('P&amp;L '!$D49*(1+'Workings Tab '!$D$5)*Cashflow!E$7)</f>
        <v>0</v>
      </c>
      <c r="F37" s="31">
        <f>('P&amp;L '!$D49*(1+'Workings Tab '!$D$5)*Cashflow!F$7)</f>
        <v>0</v>
      </c>
      <c r="G37" s="31">
        <f>('P&amp;L '!$D49*(1+'Workings Tab '!$D$5)*Cashflow!G$7)</f>
        <v>0</v>
      </c>
      <c r="H37" s="31">
        <f>('P&amp;L '!$D49*(1+'Workings Tab '!$D$5)*Cashflow!H$7)</f>
        <v>0</v>
      </c>
      <c r="I37" s="31">
        <f>('P&amp;L '!$D49*(1+'Workings Tab '!$D$5)*Cashflow!I$7)</f>
        <v>0</v>
      </c>
      <c r="J37" s="31">
        <f>('P&amp;L '!$D49*(1+'Workings Tab '!$D$5)*Cashflow!J$7)</f>
        <v>0</v>
      </c>
      <c r="K37" s="31">
        <f>('P&amp;L '!$D49*(1+'Workings Tab '!$D$5)*Cashflow!K$7)</f>
        <v>0</v>
      </c>
      <c r="L37" s="31">
        <f>('P&amp;L '!$D49*(1+'Workings Tab '!$D$5)*Cashflow!L$7)</f>
        <v>0</v>
      </c>
      <c r="M37" s="31">
        <f>('P&amp;L '!$D49*(1+'Workings Tab '!$D$5)*Cashflow!M$7)</f>
        <v>0</v>
      </c>
      <c r="N37" s="31">
        <f>('P&amp;L '!$D49*(1+'Workings Tab '!$D$5)*Cashflow!N$7)</f>
        <v>0</v>
      </c>
      <c r="O37" s="31">
        <f>('P&amp;L '!$D49*(1+'Workings Tab '!$D$5)*Cashflow!O$7)</f>
        <v>0</v>
      </c>
      <c r="P37" s="20"/>
      <c r="Q37" s="24">
        <f t="shared" si="2"/>
        <v>0</v>
      </c>
    </row>
    <row r="38" spans="1:17" x14ac:dyDescent="0.25">
      <c r="A38" s="3" t="s">
        <v>9</v>
      </c>
      <c r="B38" s="3" t="s">
        <v>91</v>
      </c>
      <c r="C38" s="11" t="s">
        <v>84</v>
      </c>
      <c r="D38" s="31">
        <f>('P&amp;L '!$D50*(1+'Workings Tab '!$D$5)/12)</f>
        <v>0</v>
      </c>
      <c r="E38" s="31">
        <f>('P&amp;L '!$D50*(1+'Workings Tab '!$D$5)/12)</f>
        <v>0</v>
      </c>
      <c r="F38" s="31">
        <f>('P&amp;L '!$D50*(1+'Workings Tab '!$D$5)/12)</f>
        <v>0</v>
      </c>
      <c r="G38" s="31">
        <f>('P&amp;L '!$D50*(1+'Workings Tab '!$D$5)/12)</f>
        <v>0</v>
      </c>
      <c r="H38" s="31">
        <f>('P&amp;L '!$D50*(1+'Workings Tab '!$D$5)/12)</f>
        <v>0</v>
      </c>
      <c r="I38" s="31">
        <f>('P&amp;L '!$D50*(1+'Workings Tab '!$D$5)/12)</f>
        <v>0</v>
      </c>
      <c r="J38" s="31">
        <f>('P&amp;L '!$D50*(1+'Workings Tab '!$D$5)/12)</f>
        <v>0</v>
      </c>
      <c r="K38" s="31">
        <f>('P&amp;L '!$D50*(1+'Workings Tab '!$D$5)/12)</f>
        <v>0</v>
      </c>
      <c r="L38" s="31">
        <f>('P&amp;L '!$D50*(1+'Workings Tab '!$D$5)/12)</f>
        <v>0</v>
      </c>
      <c r="M38" s="31">
        <f>('P&amp;L '!$D50*(1+'Workings Tab '!$D$5)/12)</f>
        <v>0</v>
      </c>
      <c r="N38" s="31">
        <f>('P&amp;L '!$D50*(1+'Workings Tab '!$D$5)/12)</f>
        <v>0</v>
      </c>
      <c r="O38" s="31">
        <f>('P&amp;L '!$D50*(1+'Workings Tab '!$D$5)/12)</f>
        <v>0</v>
      </c>
      <c r="P38" s="20"/>
      <c r="Q38" s="24">
        <f t="shared" si="2"/>
        <v>0</v>
      </c>
    </row>
    <row r="39" spans="1:17" x14ac:dyDescent="0.25">
      <c r="A39" s="3" t="s">
        <v>8</v>
      </c>
      <c r="B39" s="3" t="s">
        <v>91</v>
      </c>
      <c r="C39" s="11" t="s">
        <v>84</v>
      </c>
      <c r="D39" s="31">
        <f>('P&amp;L '!$D51*(1+'Workings Tab '!$D$5)/12)</f>
        <v>0</v>
      </c>
      <c r="E39" s="31">
        <f>('P&amp;L '!$D51*(1+'Workings Tab '!$D$5)/12)</f>
        <v>0</v>
      </c>
      <c r="F39" s="31">
        <f>('P&amp;L '!$D51*(1+'Workings Tab '!$D$5)/12)</f>
        <v>0</v>
      </c>
      <c r="G39" s="31">
        <f>('P&amp;L '!$D51*(1+'Workings Tab '!$D$5)/12)</f>
        <v>0</v>
      </c>
      <c r="H39" s="31">
        <f>('P&amp;L '!$D51*(1+'Workings Tab '!$D$5)/12)</f>
        <v>0</v>
      </c>
      <c r="I39" s="31">
        <f>('P&amp;L '!$D51*(1+'Workings Tab '!$D$5)/12)</f>
        <v>0</v>
      </c>
      <c r="J39" s="31">
        <f>('P&amp;L '!$D51*(1+'Workings Tab '!$D$5)/12)</f>
        <v>0</v>
      </c>
      <c r="K39" s="31">
        <f>('P&amp;L '!$D51*(1+'Workings Tab '!$D$5)/12)</f>
        <v>0</v>
      </c>
      <c r="L39" s="31">
        <f>('P&amp;L '!$D51*(1+'Workings Tab '!$D$5)/12)</f>
        <v>0</v>
      </c>
      <c r="M39" s="31">
        <f>('P&amp;L '!$D51*(1+'Workings Tab '!$D$5)/12)</f>
        <v>0</v>
      </c>
      <c r="N39" s="31">
        <f>('P&amp;L '!$D51*(1+'Workings Tab '!$D$5)/12)</f>
        <v>0</v>
      </c>
      <c r="O39" s="31">
        <f>('P&amp;L '!$D51*(1+'Workings Tab '!$D$5)/12)</f>
        <v>0</v>
      </c>
      <c r="P39" s="20"/>
      <c r="Q39" s="24">
        <f t="shared" si="2"/>
        <v>0</v>
      </c>
    </row>
    <row r="40" spans="1:17" x14ac:dyDescent="0.25">
      <c r="A40" s="3" t="s">
        <v>7</v>
      </c>
      <c r="B40" s="3" t="s">
        <v>74</v>
      </c>
      <c r="C40" s="11" t="s">
        <v>84</v>
      </c>
      <c r="D40" s="31">
        <f>('P&amp;L '!$D52*(1+'Workings Tab '!$D$5)*Cashflow!D$7)</f>
        <v>0</v>
      </c>
      <c r="E40" s="31">
        <f>('P&amp;L '!$D52*(1+'Workings Tab '!$D$5)*Cashflow!E$7)</f>
        <v>0</v>
      </c>
      <c r="F40" s="31">
        <f>('P&amp;L '!$D52*(1+'Workings Tab '!$D$5)*Cashflow!F$7)</f>
        <v>0</v>
      </c>
      <c r="G40" s="31">
        <f>('P&amp;L '!$D52*(1+'Workings Tab '!$D$5)*Cashflow!G$7)</f>
        <v>0</v>
      </c>
      <c r="H40" s="31">
        <f>('P&amp;L '!$D52*(1+'Workings Tab '!$D$5)*Cashflow!H$7)</f>
        <v>0</v>
      </c>
      <c r="I40" s="31">
        <f>('P&amp;L '!$D52*(1+'Workings Tab '!$D$5)*Cashflow!I$7)</f>
        <v>0</v>
      </c>
      <c r="J40" s="31">
        <f>('P&amp;L '!$D52*(1+'Workings Tab '!$D$5)*Cashflow!J$7)</f>
        <v>0</v>
      </c>
      <c r="K40" s="31">
        <f>('P&amp;L '!$D52*(1+'Workings Tab '!$D$5)*Cashflow!K$7)</f>
        <v>0</v>
      </c>
      <c r="L40" s="31">
        <f>('P&amp;L '!$D52*(1+'Workings Tab '!$D$5)*Cashflow!L$7)</f>
        <v>0</v>
      </c>
      <c r="M40" s="31">
        <f>('P&amp;L '!$D52*(1+'Workings Tab '!$D$5)*Cashflow!M$7)</f>
        <v>0</v>
      </c>
      <c r="N40" s="31">
        <f>('P&amp;L '!$D52*(1+'Workings Tab '!$D$5)*Cashflow!N$7)</f>
        <v>0</v>
      </c>
      <c r="O40" s="31">
        <f>('P&amp;L '!$D52*(1+'Workings Tab '!$D$5)*Cashflow!O$7)</f>
        <v>0</v>
      </c>
      <c r="P40" s="20"/>
      <c r="Q40" s="24">
        <f t="shared" si="2"/>
        <v>0</v>
      </c>
    </row>
    <row r="41" spans="1:17" x14ac:dyDescent="0.25">
      <c r="A41" s="3" t="s">
        <v>0</v>
      </c>
      <c r="B41" s="3" t="s">
        <v>74</v>
      </c>
      <c r="C41" s="11" t="s">
        <v>84</v>
      </c>
      <c r="D41" s="31">
        <f>('P&amp;L '!$D53*(1+'Workings Tab '!$D$5)*Cashflow!D$7)</f>
        <v>0</v>
      </c>
      <c r="E41" s="31">
        <f>('P&amp;L '!$D53*(1+'Workings Tab '!$D$5)*Cashflow!E$7)</f>
        <v>0</v>
      </c>
      <c r="F41" s="31">
        <f>('P&amp;L '!$D53*(1+'Workings Tab '!$D$5)*Cashflow!F$7)</f>
        <v>0</v>
      </c>
      <c r="G41" s="31">
        <f>('P&amp;L '!$D53*(1+'Workings Tab '!$D$5)*Cashflow!G$7)</f>
        <v>0</v>
      </c>
      <c r="H41" s="31">
        <f>('P&amp;L '!$D53*(1+'Workings Tab '!$D$5)*Cashflow!H$7)</f>
        <v>0</v>
      </c>
      <c r="I41" s="31">
        <f>('P&amp;L '!$D53*(1+'Workings Tab '!$D$5)*Cashflow!I$7)</f>
        <v>0</v>
      </c>
      <c r="J41" s="31">
        <f>('P&amp;L '!$D53*(1+'Workings Tab '!$D$5)*Cashflow!J$7)</f>
        <v>0</v>
      </c>
      <c r="K41" s="31">
        <f>('P&amp;L '!$D53*(1+'Workings Tab '!$D$5)*Cashflow!K$7)</f>
        <v>0</v>
      </c>
      <c r="L41" s="31">
        <f>('P&amp;L '!$D53*(1+'Workings Tab '!$D$5)*Cashflow!L$7)</f>
        <v>0</v>
      </c>
      <c r="M41" s="31">
        <f>('P&amp;L '!$D53*(1+'Workings Tab '!$D$5)*Cashflow!M$7)</f>
        <v>0</v>
      </c>
      <c r="N41" s="31">
        <f>('P&amp;L '!$D53*(1+'Workings Tab '!$D$5)*Cashflow!N$7)</f>
        <v>0</v>
      </c>
      <c r="O41" s="31">
        <f>('P&amp;L '!$D53*(1+'Workings Tab '!$D$5)*Cashflow!O$7)</f>
        <v>0</v>
      </c>
      <c r="P41" s="20"/>
      <c r="Q41" s="24">
        <f t="shared" si="2"/>
        <v>0</v>
      </c>
    </row>
    <row r="42" spans="1:17" x14ac:dyDescent="0.25">
      <c r="A42" s="3" t="s">
        <v>32</v>
      </c>
      <c r="B42" s="3" t="s">
        <v>74</v>
      </c>
      <c r="C42" s="11" t="s">
        <v>84</v>
      </c>
      <c r="D42" s="31">
        <f>('P&amp;L '!$D54*(1+'Workings Tab '!$D$5)*Cashflow!D$7)</f>
        <v>0</v>
      </c>
      <c r="E42" s="31">
        <f>('P&amp;L '!$D54*(1+'Workings Tab '!$D$5)*Cashflow!E$7)</f>
        <v>0</v>
      </c>
      <c r="F42" s="31">
        <f>('P&amp;L '!$D54*(1+'Workings Tab '!$D$5)*Cashflow!F$7)</f>
        <v>0</v>
      </c>
      <c r="G42" s="31">
        <f>('P&amp;L '!$D54*(1+'Workings Tab '!$D$5)*Cashflow!G$7)</f>
        <v>0</v>
      </c>
      <c r="H42" s="31">
        <f>('P&amp;L '!$D54*(1+'Workings Tab '!$D$5)*Cashflow!H$7)</f>
        <v>0</v>
      </c>
      <c r="I42" s="31">
        <f>('P&amp;L '!$D54*(1+'Workings Tab '!$D$5)*Cashflow!I$7)</f>
        <v>0</v>
      </c>
      <c r="J42" s="31">
        <f>('P&amp;L '!$D54*(1+'Workings Tab '!$D$5)*Cashflow!J$7)</f>
        <v>0</v>
      </c>
      <c r="K42" s="31">
        <f>('P&amp;L '!$D54*(1+'Workings Tab '!$D$5)*Cashflow!K$7)</f>
        <v>0</v>
      </c>
      <c r="L42" s="31">
        <f>('P&amp;L '!$D54*(1+'Workings Tab '!$D$5)*Cashflow!L$7)</f>
        <v>0</v>
      </c>
      <c r="M42" s="31">
        <f>('P&amp;L '!$D54*(1+'Workings Tab '!$D$5)*Cashflow!M$7)</f>
        <v>0</v>
      </c>
      <c r="N42" s="31">
        <f>('P&amp;L '!$D54*(1+'Workings Tab '!$D$5)*Cashflow!N$7)</f>
        <v>0</v>
      </c>
      <c r="O42" s="31">
        <f>('P&amp;L '!$D54*(1+'Workings Tab '!$D$5)*Cashflow!O$7)</f>
        <v>0</v>
      </c>
      <c r="P42" s="20"/>
      <c r="Q42" s="24">
        <f t="shared" si="2"/>
        <v>0</v>
      </c>
    </row>
    <row r="43" spans="1:17" x14ac:dyDescent="0.25">
      <c r="A43" s="3" t="s">
        <v>33</v>
      </c>
      <c r="B43" s="3" t="s">
        <v>74</v>
      </c>
      <c r="C43" s="11" t="s">
        <v>84</v>
      </c>
      <c r="D43" s="31">
        <f>('P&amp;L '!$D55*(1+'Workings Tab '!$D$5)*Cashflow!D$7)</f>
        <v>0</v>
      </c>
      <c r="E43" s="31">
        <f>('P&amp;L '!$D55*(1+'Workings Tab '!$D$5)*Cashflow!E$7)</f>
        <v>0</v>
      </c>
      <c r="F43" s="31">
        <f>('P&amp;L '!$D55*(1+'Workings Tab '!$D$5)*Cashflow!F$7)</f>
        <v>0</v>
      </c>
      <c r="G43" s="31">
        <f>('P&amp;L '!$D55*(1+'Workings Tab '!$D$5)*Cashflow!G$7)</f>
        <v>0</v>
      </c>
      <c r="H43" s="31">
        <f>('P&amp;L '!$D55*(1+'Workings Tab '!$D$5)*Cashflow!H$7)</f>
        <v>0</v>
      </c>
      <c r="I43" s="31">
        <f>('P&amp;L '!$D55*(1+'Workings Tab '!$D$5)*Cashflow!I$7)</f>
        <v>0</v>
      </c>
      <c r="J43" s="31">
        <f>('P&amp;L '!$D55*(1+'Workings Tab '!$D$5)*Cashflow!J$7)</f>
        <v>0</v>
      </c>
      <c r="K43" s="31">
        <f>('P&amp;L '!$D55*(1+'Workings Tab '!$D$5)*Cashflow!K$7)</f>
        <v>0</v>
      </c>
      <c r="L43" s="31">
        <f>('P&amp;L '!$D55*(1+'Workings Tab '!$D$5)*Cashflow!L$7)</f>
        <v>0</v>
      </c>
      <c r="M43" s="31">
        <f>('P&amp;L '!$D55*(1+'Workings Tab '!$D$5)*Cashflow!M$7)</f>
        <v>0</v>
      </c>
      <c r="N43" s="31">
        <f>('P&amp;L '!$D55*(1+'Workings Tab '!$D$5)*Cashflow!N$7)</f>
        <v>0</v>
      </c>
      <c r="O43" s="31">
        <f>('P&amp;L '!$D55*(1+'Workings Tab '!$D$5)*Cashflow!O$7)</f>
        <v>0</v>
      </c>
      <c r="P43" s="20"/>
      <c r="Q43" s="24">
        <f t="shared" si="2"/>
        <v>0</v>
      </c>
    </row>
    <row r="44" spans="1:17" x14ac:dyDescent="0.25">
      <c r="A44" s="3" t="s">
        <v>34</v>
      </c>
      <c r="B44" s="3" t="s">
        <v>91</v>
      </c>
      <c r="C44" s="11" t="s">
        <v>84</v>
      </c>
      <c r="D44" s="31">
        <f>('P&amp;L '!$D56*(1+'Workings Tab '!$D$5)/12)</f>
        <v>0</v>
      </c>
      <c r="E44" s="31">
        <f>('P&amp;L '!$D56*(1+'Workings Tab '!$D$5)/12)</f>
        <v>0</v>
      </c>
      <c r="F44" s="31">
        <f>('P&amp;L '!$D56*(1+'Workings Tab '!$D$5)/12)</f>
        <v>0</v>
      </c>
      <c r="G44" s="31">
        <f>('P&amp;L '!$D56*(1+'Workings Tab '!$D$5)/12)</f>
        <v>0</v>
      </c>
      <c r="H44" s="31">
        <f>('P&amp;L '!$D56*(1+'Workings Tab '!$D$5)/12)</f>
        <v>0</v>
      </c>
      <c r="I44" s="31">
        <f>('P&amp;L '!$D56*(1+'Workings Tab '!$D$5)/12)</f>
        <v>0</v>
      </c>
      <c r="J44" s="31">
        <f>('P&amp;L '!$D56*(1+'Workings Tab '!$D$5)/12)</f>
        <v>0</v>
      </c>
      <c r="K44" s="31">
        <f>('P&amp;L '!$D56*(1+'Workings Tab '!$D$5)/12)</f>
        <v>0</v>
      </c>
      <c r="L44" s="31">
        <f>('P&amp;L '!$D56*(1+'Workings Tab '!$D$5)/12)</f>
        <v>0</v>
      </c>
      <c r="M44" s="31">
        <f>('P&amp;L '!$D56*(1+'Workings Tab '!$D$5)/12)</f>
        <v>0</v>
      </c>
      <c r="N44" s="31">
        <f>('P&amp;L '!$D56*(1+'Workings Tab '!$D$5)/12)</f>
        <v>0</v>
      </c>
      <c r="O44" s="31">
        <f>('P&amp;L '!$D56*(1+'Workings Tab '!$D$5)/12)</f>
        <v>0</v>
      </c>
      <c r="P44" s="20"/>
      <c r="Q44" s="24">
        <f t="shared" si="2"/>
        <v>0</v>
      </c>
    </row>
    <row r="45" spans="1:17" x14ac:dyDescent="0.25">
      <c r="A45" s="3" t="s">
        <v>35</v>
      </c>
      <c r="B45" s="3" t="s">
        <v>91</v>
      </c>
      <c r="C45" s="11" t="s">
        <v>85</v>
      </c>
      <c r="D45" s="31">
        <f>('P&amp;L '!$D57/12)</f>
        <v>0</v>
      </c>
      <c r="E45" s="31">
        <f>('P&amp;L '!$D57/12)</f>
        <v>0</v>
      </c>
      <c r="F45" s="31">
        <f>('P&amp;L '!$D57/12)</f>
        <v>0</v>
      </c>
      <c r="G45" s="31">
        <f>('P&amp;L '!$D57/12)</f>
        <v>0</v>
      </c>
      <c r="H45" s="31">
        <f>('P&amp;L '!$D57/12)</f>
        <v>0</v>
      </c>
      <c r="I45" s="31">
        <f>('P&amp;L '!$D57/12)</f>
        <v>0</v>
      </c>
      <c r="J45" s="31">
        <f>('P&amp;L '!$D57/12)</f>
        <v>0</v>
      </c>
      <c r="K45" s="31">
        <f>('P&amp;L '!$D57/12)</f>
        <v>0</v>
      </c>
      <c r="L45" s="31">
        <f>('P&amp;L '!$D57/12)</f>
        <v>0</v>
      </c>
      <c r="M45" s="31">
        <f>('P&amp;L '!$D57/12)</f>
        <v>0</v>
      </c>
      <c r="N45" s="31">
        <f>('P&amp;L '!$D57/12)</f>
        <v>0</v>
      </c>
      <c r="O45" s="31">
        <f>('P&amp;L '!$D57/12)</f>
        <v>0</v>
      </c>
      <c r="P45" s="20"/>
      <c r="Q45" s="24">
        <f t="shared" si="2"/>
        <v>0</v>
      </c>
    </row>
    <row r="46" spans="1:17" x14ac:dyDescent="0.25">
      <c r="A46" s="3" t="s">
        <v>10</v>
      </c>
      <c r="B46" s="3" t="s">
        <v>91</v>
      </c>
      <c r="C46" s="11" t="s">
        <v>84</v>
      </c>
      <c r="D46" s="31">
        <f>('P&amp;L '!$D58*(1+'Workings Tab '!$D$5)/12)</f>
        <v>0</v>
      </c>
      <c r="E46" s="31">
        <f>('P&amp;L '!$D58*(1+'Workings Tab '!$D$5)/12)</f>
        <v>0</v>
      </c>
      <c r="F46" s="31">
        <f>('P&amp;L '!$D58*(1+'Workings Tab '!$D$5)/12)</f>
        <v>0</v>
      </c>
      <c r="G46" s="31">
        <f>('P&amp;L '!$D58*(1+'Workings Tab '!$D$5)/12)</f>
        <v>0</v>
      </c>
      <c r="H46" s="31">
        <f>('P&amp;L '!$D58*(1+'Workings Tab '!$D$5)/12)</f>
        <v>0</v>
      </c>
      <c r="I46" s="31">
        <f>('P&amp;L '!$D58*(1+'Workings Tab '!$D$5)/12)</f>
        <v>0</v>
      </c>
      <c r="J46" s="31">
        <f>('P&amp;L '!$D58*(1+'Workings Tab '!$D$5)/12)</f>
        <v>0</v>
      </c>
      <c r="K46" s="31">
        <f>('P&amp;L '!$D58*(1+'Workings Tab '!$D$5)/12)</f>
        <v>0</v>
      </c>
      <c r="L46" s="31">
        <f>('P&amp;L '!$D58*(1+'Workings Tab '!$D$5)/12)</f>
        <v>0</v>
      </c>
      <c r="M46" s="31">
        <f>('P&amp;L '!$D58*(1+'Workings Tab '!$D$5)/12)</f>
        <v>0</v>
      </c>
      <c r="N46" s="31">
        <f>('P&amp;L '!$D58*(1+'Workings Tab '!$D$5)/12)</f>
        <v>0</v>
      </c>
      <c r="O46" s="31">
        <f>('P&amp;L '!$D58*(1+'Workings Tab '!$D$5)/12)</f>
        <v>0</v>
      </c>
      <c r="P46" s="20"/>
      <c r="Q46" s="24">
        <f t="shared" si="2"/>
        <v>0</v>
      </c>
    </row>
    <row r="47" spans="1:17" x14ac:dyDescent="0.25">
      <c r="A47" s="3" t="s">
        <v>36</v>
      </c>
      <c r="B47" s="3" t="s">
        <v>74</v>
      </c>
      <c r="C47" s="11" t="s">
        <v>84</v>
      </c>
      <c r="D47" s="31">
        <f>('P&amp;L '!$D59*(1+'Workings Tab '!$D$5)*Cashflow!D$7)</f>
        <v>0</v>
      </c>
      <c r="E47" s="31">
        <f>('P&amp;L '!$D59*(1+'Workings Tab '!$D$5)*Cashflow!E$7)</f>
        <v>0</v>
      </c>
      <c r="F47" s="31">
        <f>('P&amp;L '!$D59*(1+'Workings Tab '!$D$5)*Cashflow!F$7)</f>
        <v>0</v>
      </c>
      <c r="G47" s="31">
        <f>('P&amp;L '!$D59*(1+'Workings Tab '!$D$5)*Cashflow!G$7)</f>
        <v>0</v>
      </c>
      <c r="H47" s="31">
        <f>('P&amp;L '!$D59*(1+'Workings Tab '!$D$5)*Cashflow!H$7)</f>
        <v>0</v>
      </c>
      <c r="I47" s="31">
        <f>('P&amp;L '!$D59*(1+'Workings Tab '!$D$5)*Cashflow!I$7)</f>
        <v>0</v>
      </c>
      <c r="J47" s="31">
        <f>('P&amp;L '!$D59*(1+'Workings Tab '!$D$5)*Cashflow!J$7)</f>
        <v>0</v>
      </c>
      <c r="K47" s="31">
        <f>('P&amp;L '!$D59*(1+'Workings Tab '!$D$5)*Cashflow!K$7)</f>
        <v>0</v>
      </c>
      <c r="L47" s="31">
        <f>('P&amp;L '!$D59*(1+'Workings Tab '!$D$5)*Cashflow!L$7)</f>
        <v>0</v>
      </c>
      <c r="M47" s="31">
        <f>('P&amp;L '!$D59*(1+'Workings Tab '!$D$5)*Cashflow!M$7)</f>
        <v>0</v>
      </c>
      <c r="N47" s="31">
        <f>('P&amp;L '!$D59*(1+'Workings Tab '!$D$5)*Cashflow!N$7)</f>
        <v>0</v>
      </c>
      <c r="O47" s="31">
        <f>('P&amp;L '!$D59*(1+'Workings Tab '!$D$5)*Cashflow!O$7)</f>
        <v>0</v>
      </c>
      <c r="P47" s="20"/>
      <c r="Q47" s="24">
        <f t="shared" si="2"/>
        <v>0</v>
      </c>
    </row>
    <row r="48" spans="1:17" x14ac:dyDescent="0.25">
      <c r="A48" s="3" t="s">
        <v>11</v>
      </c>
      <c r="B48" s="3" t="s">
        <v>74</v>
      </c>
      <c r="C48" s="11" t="s">
        <v>84</v>
      </c>
      <c r="D48" s="31">
        <f>('P&amp;L '!$D60*(1+'Workings Tab '!$D$5)*Cashflow!D$7)</f>
        <v>0</v>
      </c>
      <c r="E48" s="31">
        <f>('P&amp;L '!$D60*(1+'Workings Tab '!$D$5)*Cashflow!E$7)</f>
        <v>0</v>
      </c>
      <c r="F48" s="31">
        <f>('P&amp;L '!$D60*(1+'Workings Tab '!$D$5)*Cashflow!F$7)</f>
        <v>0</v>
      </c>
      <c r="G48" s="31">
        <f>('P&amp;L '!$D60*(1+'Workings Tab '!$D$5)*Cashflow!G$7)</f>
        <v>0</v>
      </c>
      <c r="H48" s="31">
        <f>('P&amp;L '!$D60*(1+'Workings Tab '!$D$5)*Cashflow!H$7)</f>
        <v>0</v>
      </c>
      <c r="I48" s="31">
        <f>('P&amp;L '!$D60*(1+'Workings Tab '!$D$5)*Cashflow!I$7)</f>
        <v>0</v>
      </c>
      <c r="J48" s="31">
        <f>('P&amp;L '!$D60*(1+'Workings Tab '!$D$5)*Cashflow!J$7)</f>
        <v>0</v>
      </c>
      <c r="K48" s="31">
        <f>('P&amp;L '!$D60*(1+'Workings Tab '!$D$5)*Cashflow!K$7)</f>
        <v>0</v>
      </c>
      <c r="L48" s="31">
        <f>('P&amp;L '!$D60*(1+'Workings Tab '!$D$5)*Cashflow!L$7)</f>
        <v>0</v>
      </c>
      <c r="M48" s="31">
        <f>('P&amp;L '!$D60*(1+'Workings Tab '!$D$5)*Cashflow!M$7)</f>
        <v>0</v>
      </c>
      <c r="N48" s="31">
        <f>('P&amp;L '!$D60*(1+'Workings Tab '!$D$5)*Cashflow!N$7)</f>
        <v>0</v>
      </c>
      <c r="O48" s="31">
        <f>('P&amp;L '!$D60*(1+'Workings Tab '!$D$5)*Cashflow!O$7)</f>
        <v>0</v>
      </c>
      <c r="P48" s="20"/>
      <c r="Q48" s="24">
        <f t="shared" si="2"/>
        <v>0</v>
      </c>
    </row>
    <row r="49" spans="1:17" x14ac:dyDescent="0.25">
      <c r="A49" s="3" t="s">
        <v>12</v>
      </c>
      <c r="B49" s="3" t="s">
        <v>74</v>
      </c>
      <c r="C49" s="11" t="s">
        <v>84</v>
      </c>
      <c r="D49" s="31">
        <f>('P&amp;L '!$D61*(1+'Workings Tab '!$D$5)*Cashflow!D$7)</f>
        <v>0</v>
      </c>
      <c r="E49" s="31">
        <f>('P&amp;L '!$D61*(1+'Workings Tab '!$D$5)*Cashflow!E$7)</f>
        <v>0</v>
      </c>
      <c r="F49" s="31">
        <f>('P&amp;L '!$D61*(1+'Workings Tab '!$D$5)*Cashflow!F$7)</f>
        <v>0</v>
      </c>
      <c r="G49" s="31">
        <f>('P&amp;L '!$D61*(1+'Workings Tab '!$D$5)*Cashflow!G$7)</f>
        <v>0</v>
      </c>
      <c r="H49" s="31">
        <f>('P&amp;L '!$D61*(1+'Workings Tab '!$D$5)*Cashflow!H$7)</f>
        <v>0</v>
      </c>
      <c r="I49" s="31">
        <f>('P&amp;L '!$D61*(1+'Workings Tab '!$D$5)*Cashflow!I$7)</f>
        <v>0</v>
      </c>
      <c r="J49" s="31">
        <f>('P&amp;L '!$D61*(1+'Workings Tab '!$D$5)*Cashflow!J$7)</f>
        <v>0</v>
      </c>
      <c r="K49" s="31">
        <f>('P&amp;L '!$D61*(1+'Workings Tab '!$D$5)*Cashflow!K$7)</f>
        <v>0</v>
      </c>
      <c r="L49" s="31">
        <f>('P&amp;L '!$D61*(1+'Workings Tab '!$D$5)*Cashflow!L$7)</f>
        <v>0</v>
      </c>
      <c r="M49" s="31">
        <f>('P&amp;L '!$D61*(1+'Workings Tab '!$D$5)*Cashflow!M$7)</f>
        <v>0</v>
      </c>
      <c r="N49" s="31">
        <f>('P&amp;L '!$D61*(1+'Workings Tab '!$D$5)*Cashflow!N$7)</f>
        <v>0</v>
      </c>
      <c r="O49" s="31">
        <f>('P&amp;L '!$D61*(1+'Workings Tab '!$D$5)*Cashflow!O$7)</f>
        <v>0</v>
      </c>
      <c r="P49" s="20"/>
      <c r="Q49" s="24">
        <f t="shared" si="2"/>
        <v>0</v>
      </c>
    </row>
    <row r="50" spans="1:17" x14ac:dyDescent="0.25">
      <c r="A50" s="3" t="s">
        <v>37</v>
      </c>
      <c r="B50" s="3" t="s">
        <v>74</v>
      </c>
      <c r="C50" s="11" t="s">
        <v>84</v>
      </c>
      <c r="D50" s="31">
        <f>('P&amp;L '!$D62*(1+'Workings Tab '!$D$5)*Cashflow!D$7)</f>
        <v>0</v>
      </c>
      <c r="E50" s="31">
        <f>('P&amp;L '!$D62*(1+'Workings Tab '!$D$5)*Cashflow!E$7)</f>
        <v>0</v>
      </c>
      <c r="F50" s="31">
        <f>('P&amp;L '!$D62*(1+'Workings Tab '!$D$5)*Cashflow!F$7)</f>
        <v>0</v>
      </c>
      <c r="G50" s="31">
        <f>('P&amp;L '!$D62*(1+'Workings Tab '!$D$5)*Cashflow!G$7)</f>
        <v>0</v>
      </c>
      <c r="H50" s="31">
        <f>('P&amp;L '!$D62*(1+'Workings Tab '!$D$5)*Cashflow!H$7)</f>
        <v>0</v>
      </c>
      <c r="I50" s="31">
        <f>('P&amp;L '!$D62*(1+'Workings Tab '!$D$5)*Cashflow!I$7)</f>
        <v>0</v>
      </c>
      <c r="J50" s="31">
        <f>('P&amp;L '!$D62*(1+'Workings Tab '!$D$5)*Cashflow!J$7)</f>
        <v>0</v>
      </c>
      <c r="K50" s="31">
        <f>('P&amp;L '!$D62*(1+'Workings Tab '!$D$5)*Cashflow!K$7)</f>
        <v>0</v>
      </c>
      <c r="L50" s="31">
        <f>('P&amp;L '!$D62*(1+'Workings Tab '!$D$5)*Cashflow!L$7)</f>
        <v>0</v>
      </c>
      <c r="M50" s="31">
        <f>('P&amp;L '!$D62*(1+'Workings Tab '!$D$5)*Cashflow!M$7)</f>
        <v>0</v>
      </c>
      <c r="N50" s="31">
        <f>('P&amp;L '!$D62*(1+'Workings Tab '!$D$5)*Cashflow!N$7)</f>
        <v>0</v>
      </c>
      <c r="O50" s="31">
        <f>('P&amp;L '!$D62*(1+'Workings Tab '!$D$5)*Cashflow!O$7)</f>
        <v>0</v>
      </c>
      <c r="P50" s="20"/>
      <c r="Q50" s="24">
        <f t="shared" si="2"/>
        <v>0</v>
      </c>
    </row>
    <row r="51" spans="1:17" x14ac:dyDescent="0.25">
      <c r="A51" s="14" t="s">
        <v>45</v>
      </c>
      <c r="B51" s="3" t="s">
        <v>74</v>
      </c>
      <c r="C51" s="11" t="s">
        <v>84</v>
      </c>
      <c r="D51" s="31">
        <f>('P&amp;L '!$D63*(1+'Workings Tab '!$D$5)*Cashflow!D$7)</f>
        <v>0</v>
      </c>
      <c r="E51" s="31">
        <f>('P&amp;L '!$D63*(1+'Workings Tab '!$D$5)*Cashflow!E$7)</f>
        <v>0</v>
      </c>
      <c r="F51" s="31">
        <f>('P&amp;L '!$D63*(1+'Workings Tab '!$D$5)*Cashflow!F$7)</f>
        <v>0</v>
      </c>
      <c r="G51" s="31">
        <f>('P&amp;L '!$D63*(1+'Workings Tab '!$D$5)*Cashflow!G$7)</f>
        <v>0</v>
      </c>
      <c r="H51" s="31">
        <f>('P&amp;L '!$D63*(1+'Workings Tab '!$D$5)*Cashflow!H$7)</f>
        <v>0</v>
      </c>
      <c r="I51" s="31">
        <f>('P&amp;L '!$D63*(1+'Workings Tab '!$D$5)*Cashflow!I$7)</f>
        <v>0</v>
      </c>
      <c r="J51" s="31">
        <f>('P&amp;L '!$D63*(1+'Workings Tab '!$D$5)*Cashflow!J$7)</f>
        <v>0</v>
      </c>
      <c r="K51" s="31">
        <f>('P&amp;L '!$D63*(1+'Workings Tab '!$D$5)*Cashflow!K$7)</f>
        <v>0</v>
      </c>
      <c r="L51" s="31">
        <f>('P&amp;L '!$D63*(1+'Workings Tab '!$D$5)*Cashflow!L$7)</f>
        <v>0</v>
      </c>
      <c r="M51" s="31">
        <f>('P&amp;L '!$D63*(1+'Workings Tab '!$D$5)*Cashflow!M$7)</f>
        <v>0</v>
      </c>
      <c r="N51" s="31">
        <f>('P&amp;L '!$D63*(1+'Workings Tab '!$D$5)*Cashflow!N$7)</f>
        <v>0</v>
      </c>
      <c r="O51" s="31">
        <f>('P&amp;L '!$D63*(1+'Workings Tab '!$D$5)*Cashflow!O$7)</f>
        <v>0</v>
      </c>
      <c r="P51" s="20"/>
      <c r="Q51" s="24">
        <f t="shared" si="2"/>
        <v>0</v>
      </c>
    </row>
    <row r="52" spans="1:17" x14ac:dyDescent="0.25">
      <c r="A52" s="3" t="s">
        <v>71</v>
      </c>
      <c r="B52" s="3" t="str">
        <f>'Workings Tab '!I7</f>
        <v xml:space="preserve">Quarterly </v>
      </c>
      <c r="D52" s="31">
        <f>IF($B52=$B$80,Cashflow!D80,D73)</f>
        <v>0</v>
      </c>
      <c r="E52" s="31">
        <f>IF($B52=$B$80,Cashflow!E80,E73)</f>
        <v>0</v>
      </c>
      <c r="F52" s="31">
        <f>IF($B52=$B$80,Cashflow!F80,F73)</f>
        <v>0</v>
      </c>
      <c r="G52" s="31">
        <f>IF($B52=$B$80,Cashflow!G80,G73)</f>
        <v>0</v>
      </c>
      <c r="H52" s="31">
        <f>IF($B52=$B$80,Cashflow!H80,H73)</f>
        <v>0</v>
      </c>
      <c r="I52" s="31">
        <f>IF($B52=$B$80,Cashflow!I80,I73)</f>
        <v>0</v>
      </c>
      <c r="J52" s="31">
        <f>IF($B52=$B$80,Cashflow!J80,J73)</f>
        <v>0</v>
      </c>
      <c r="K52" s="31">
        <f>IF($B52=$B$80,Cashflow!K80,K73)</f>
        <v>0</v>
      </c>
      <c r="L52" s="31">
        <f>IF($B52=$B$80,Cashflow!L80,L73)</f>
        <v>0</v>
      </c>
      <c r="M52" s="31">
        <f>IF($B52=$B$80,Cashflow!M80,M73)</f>
        <v>0</v>
      </c>
      <c r="N52" s="31">
        <f>IF($B52=$B$80,Cashflow!N80,N73)</f>
        <v>0</v>
      </c>
      <c r="O52" s="31">
        <f>IF($B52=$B$80,Cashflow!O80,O73)</f>
        <v>0</v>
      </c>
      <c r="P52" s="20"/>
      <c r="Q52" s="24">
        <f t="shared" si="2"/>
        <v>0</v>
      </c>
    </row>
    <row r="53" spans="1:17" x14ac:dyDescent="0.25">
      <c r="A53" s="5" t="s">
        <v>63</v>
      </c>
      <c r="B53" s="5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20"/>
      <c r="Q53" s="24">
        <f t="shared" si="2"/>
        <v>0</v>
      </c>
    </row>
    <row r="54" spans="1:17" x14ac:dyDescent="0.25">
      <c r="A54" t="s">
        <v>64</v>
      </c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20"/>
      <c r="Q54" s="24">
        <f t="shared" ref="Q54:Q58" si="4">SUM(D54:O54)</f>
        <v>0</v>
      </c>
    </row>
    <row r="55" spans="1:17" x14ac:dyDescent="0.25">
      <c r="A55" t="s">
        <v>65</v>
      </c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20"/>
      <c r="Q55" s="24">
        <f t="shared" si="4"/>
        <v>0</v>
      </c>
    </row>
    <row r="56" spans="1:17" x14ac:dyDescent="0.25">
      <c r="A56" t="s">
        <v>65</v>
      </c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20"/>
      <c r="Q56" s="24">
        <f t="shared" si="4"/>
        <v>0</v>
      </c>
    </row>
    <row r="57" spans="1:17" x14ac:dyDescent="0.25">
      <c r="A57" t="s">
        <v>65</v>
      </c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20"/>
      <c r="Q57" s="24">
        <f t="shared" si="4"/>
        <v>0</v>
      </c>
    </row>
    <row r="58" spans="1:17" x14ac:dyDescent="0.25">
      <c r="A58" t="s">
        <v>65</v>
      </c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20"/>
      <c r="Q58" s="24">
        <f t="shared" si="4"/>
        <v>0</v>
      </c>
    </row>
    <row r="59" spans="1:17" ht="15.75" thickBot="1" x14ac:dyDescent="0.3">
      <c r="A59" s="9" t="s">
        <v>77</v>
      </c>
      <c r="D59" s="23">
        <f>SUM(D17:D58)</f>
        <v>0</v>
      </c>
      <c r="E59" s="23">
        <f t="shared" ref="E59:O59" si="5">SUM(E17:E58)</f>
        <v>0</v>
      </c>
      <c r="F59" s="23">
        <f t="shared" si="5"/>
        <v>0</v>
      </c>
      <c r="G59" s="23">
        <f t="shared" si="5"/>
        <v>0</v>
      </c>
      <c r="H59" s="23">
        <f t="shared" si="5"/>
        <v>0</v>
      </c>
      <c r="I59" s="23">
        <f t="shared" si="5"/>
        <v>0</v>
      </c>
      <c r="J59" s="23">
        <f t="shared" si="5"/>
        <v>0</v>
      </c>
      <c r="K59" s="23">
        <f t="shared" si="5"/>
        <v>0</v>
      </c>
      <c r="L59" s="23">
        <f t="shared" si="5"/>
        <v>0</v>
      </c>
      <c r="M59" s="23">
        <f t="shared" si="5"/>
        <v>0</v>
      </c>
      <c r="N59" s="23">
        <f t="shared" si="5"/>
        <v>0</v>
      </c>
      <c r="O59" s="23">
        <f t="shared" si="5"/>
        <v>0</v>
      </c>
      <c r="P59" s="20"/>
      <c r="Q59" s="23">
        <f>SUM(Q17:Q58)</f>
        <v>0</v>
      </c>
    </row>
    <row r="60" spans="1:17" ht="15.75" thickTop="1" x14ac:dyDescent="0.25"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4"/>
    </row>
    <row r="61" spans="1:17" ht="15.75" thickBot="1" x14ac:dyDescent="0.3">
      <c r="A61" t="s">
        <v>79</v>
      </c>
      <c r="D61" s="23">
        <f>D13-D59</f>
        <v>0</v>
      </c>
      <c r="E61" s="23">
        <f t="shared" ref="E61:O61" si="6">E13-E59</f>
        <v>0</v>
      </c>
      <c r="F61" s="23">
        <f t="shared" si="6"/>
        <v>0</v>
      </c>
      <c r="G61" s="23">
        <f t="shared" si="6"/>
        <v>0</v>
      </c>
      <c r="H61" s="23">
        <f t="shared" si="6"/>
        <v>0</v>
      </c>
      <c r="I61" s="23">
        <f t="shared" si="6"/>
        <v>0</v>
      </c>
      <c r="J61" s="23">
        <f t="shared" si="6"/>
        <v>0</v>
      </c>
      <c r="K61" s="23">
        <f t="shared" si="6"/>
        <v>0</v>
      </c>
      <c r="L61" s="23">
        <f t="shared" si="6"/>
        <v>0</v>
      </c>
      <c r="M61" s="23">
        <f t="shared" si="6"/>
        <v>0</v>
      </c>
      <c r="N61" s="23">
        <f t="shared" si="6"/>
        <v>0</v>
      </c>
      <c r="O61" s="23">
        <f t="shared" si="6"/>
        <v>0</v>
      </c>
      <c r="P61" s="20"/>
      <c r="Q61" s="23">
        <f>SUM(D61:P61)</f>
        <v>0</v>
      </c>
    </row>
    <row r="62" spans="1:17" ht="15.75" thickTop="1" x14ac:dyDescent="0.25"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4"/>
    </row>
    <row r="63" spans="1:17" x14ac:dyDescent="0.25">
      <c r="A63" t="s">
        <v>80</v>
      </c>
      <c r="D63" s="46"/>
      <c r="E63" s="20">
        <f>D65</f>
        <v>0</v>
      </c>
      <c r="F63" s="20">
        <f t="shared" ref="F63:O63" si="7">E65</f>
        <v>0</v>
      </c>
      <c r="G63" s="20">
        <f t="shared" si="7"/>
        <v>0</v>
      </c>
      <c r="H63" s="20">
        <f t="shared" si="7"/>
        <v>0</v>
      </c>
      <c r="I63" s="20">
        <f t="shared" si="7"/>
        <v>0</v>
      </c>
      <c r="J63" s="20">
        <f t="shared" si="7"/>
        <v>0</v>
      </c>
      <c r="K63" s="20">
        <f t="shared" si="7"/>
        <v>0</v>
      </c>
      <c r="L63" s="20">
        <f t="shared" si="7"/>
        <v>0</v>
      </c>
      <c r="M63" s="20">
        <f t="shared" si="7"/>
        <v>0</v>
      </c>
      <c r="N63" s="20">
        <f t="shared" si="7"/>
        <v>0</v>
      </c>
      <c r="O63" s="20">
        <f t="shared" si="7"/>
        <v>0</v>
      </c>
      <c r="P63" s="20"/>
      <c r="Q63" s="24">
        <f>D63</f>
        <v>0</v>
      </c>
    </row>
    <row r="64" spans="1:17" x14ac:dyDescent="0.25">
      <c r="A64" t="s">
        <v>81</v>
      </c>
      <c r="D64" s="25">
        <f>D61</f>
        <v>0</v>
      </c>
      <c r="E64" s="25">
        <f t="shared" ref="E64:O64" si="8">E61</f>
        <v>0</v>
      </c>
      <c r="F64" s="25">
        <f t="shared" si="8"/>
        <v>0</v>
      </c>
      <c r="G64" s="25">
        <f t="shared" si="8"/>
        <v>0</v>
      </c>
      <c r="H64" s="25">
        <f t="shared" si="8"/>
        <v>0</v>
      </c>
      <c r="I64" s="25">
        <f t="shared" si="8"/>
        <v>0</v>
      </c>
      <c r="J64" s="25">
        <f t="shared" si="8"/>
        <v>0</v>
      </c>
      <c r="K64" s="25">
        <f t="shared" si="8"/>
        <v>0</v>
      </c>
      <c r="L64" s="25">
        <f t="shared" si="8"/>
        <v>0</v>
      </c>
      <c r="M64" s="25">
        <f t="shared" si="8"/>
        <v>0</v>
      </c>
      <c r="N64" s="25">
        <f t="shared" si="8"/>
        <v>0</v>
      </c>
      <c r="O64" s="25">
        <f t="shared" si="8"/>
        <v>0</v>
      </c>
      <c r="P64" s="20"/>
      <c r="Q64" s="24">
        <f>SUM(D64:O64)</f>
        <v>0</v>
      </c>
    </row>
    <row r="65" spans="1:21" s="9" customFormat="1" ht="15.75" thickBot="1" x14ac:dyDescent="0.3">
      <c r="A65" s="9" t="s">
        <v>82</v>
      </c>
      <c r="C65" s="36"/>
      <c r="D65" s="23">
        <f>D63+D64</f>
        <v>0</v>
      </c>
      <c r="E65" s="23">
        <f t="shared" ref="E65:Q65" si="9">E63+E64</f>
        <v>0</v>
      </c>
      <c r="F65" s="23">
        <f t="shared" si="9"/>
        <v>0</v>
      </c>
      <c r="G65" s="23">
        <f t="shared" si="9"/>
        <v>0</v>
      </c>
      <c r="H65" s="23">
        <f t="shared" si="9"/>
        <v>0</v>
      </c>
      <c r="I65" s="23">
        <f t="shared" si="9"/>
        <v>0</v>
      </c>
      <c r="J65" s="23">
        <f t="shared" si="9"/>
        <v>0</v>
      </c>
      <c r="K65" s="23">
        <f t="shared" si="9"/>
        <v>0</v>
      </c>
      <c r="L65" s="23">
        <f t="shared" si="9"/>
        <v>0</v>
      </c>
      <c r="M65" s="23">
        <f t="shared" si="9"/>
        <v>0</v>
      </c>
      <c r="N65" s="23">
        <f t="shared" si="9"/>
        <v>0</v>
      </c>
      <c r="O65" s="23">
        <f t="shared" si="9"/>
        <v>0</v>
      </c>
      <c r="P65" s="24"/>
      <c r="Q65" s="23">
        <f t="shared" si="9"/>
        <v>0</v>
      </c>
    </row>
    <row r="66" spans="1:21" ht="15.75" thickTop="1" x14ac:dyDescent="0.25"/>
    <row r="67" spans="1:21" x14ac:dyDescent="0.25">
      <c r="Q67" s="24"/>
    </row>
    <row r="68" spans="1:21" x14ac:dyDescent="0.25">
      <c r="A68" s="9" t="s">
        <v>90</v>
      </c>
      <c r="Q68" s="24"/>
    </row>
    <row r="69" spans="1:21" hidden="1" x14ac:dyDescent="0.25">
      <c r="A69" t="s">
        <v>87</v>
      </c>
      <c r="B69" t="s">
        <v>84</v>
      </c>
      <c r="D69" s="20">
        <f>SUMIF($C$9:$C$12,$B$69,D9:D12)</f>
        <v>0</v>
      </c>
      <c r="E69" s="20">
        <f t="shared" ref="E69:O69" si="10">SUMIF($C$9:$C$12,$B$69,E9:E12)</f>
        <v>0</v>
      </c>
      <c r="F69" s="20">
        <f t="shared" si="10"/>
        <v>0</v>
      </c>
      <c r="G69" s="20">
        <f t="shared" si="10"/>
        <v>0</v>
      </c>
      <c r="H69" s="20">
        <f t="shared" si="10"/>
        <v>0</v>
      </c>
      <c r="I69" s="20">
        <f t="shared" si="10"/>
        <v>0</v>
      </c>
      <c r="J69" s="20">
        <f t="shared" si="10"/>
        <v>0</v>
      </c>
      <c r="K69" s="20">
        <f t="shared" si="10"/>
        <v>0</v>
      </c>
      <c r="L69" s="20">
        <f t="shared" si="10"/>
        <v>0</v>
      </c>
      <c r="M69" s="20">
        <f t="shared" si="10"/>
        <v>0</v>
      </c>
      <c r="N69" s="20">
        <f t="shared" si="10"/>
        <v>0</v>
      </c>
      <c r="O69" s="20">
        <f t="shared" si="10"/>
        <v>0</v>
      </c>
      <c r="P69" s="20"/>
      <c r="Q69" s="24">
        <f>SUM(D69:O69)</f>
        <v>0</v>
      </c>
      <c r="S69">
        <f>Q69/1.2</f>
        <v>0</v>
      </c>
      <c r="T69" s="20">
        <f>Q69-S69</f>
        <v>0</v>
      </c>
    </row>
    <row r="70" spans="1:21" hidden="1" x14ac:dyDescent="0.25">
      <c r="A70" t="s">
        <v>88</v>
      </c>
      <c r="B70" t="s">
        <v>84</v>
      </c>
      <c r="D70" s="20">
        <f>-SUMIF($C$17:$C$58,$B70,D17:D58)</f>
        <v>0</v>
      </c>
      <c r="E70" s="20">
        <f t="shared" ref="E70:O70" si="11">-SUMIF($C$17:$C$58,$B70,E17:E58)</f>
        <v>0</v>
      </c>
      <c r="F70" s="20">
        <f t="shared" si="11"/>
        <v>0</v>
      </c>
      <c r="G70" s="20">
        <f t="shared" si="11"/>
        <v>0</v>
      </c>
      <c r="H70" s="20">
        <f t="shared" si="11"/>
        <v>0</v>
      </c>
      <c r="I70" s="20">
        <f t="shared" si="11"/>
        <v>0</v>
      </c>
      <c r="J70" s="20">
        <f t="shared" si="11"/>
        <v>0</v>
      </c>
      <c r="K70" s="20">
        <f t="shared" si="11"/>
        <v>0</v>
      </c>
      <c r="L70" s="20">
        <f t="shared" si="11"/>
        <v>0</v>
      </c>
      <c r="M70" s="20">
        <f t="shared" si="11"/>
        <v>0</v>
      </c>
      <c r="N70" s="20">
        <f t="shared" si="11"/>
        <v>0</v>
      </c>
      <c r="O70" s="20">
        <f t="shared" si="11"/>
        <v>0</v>
      </c>
      <c r="P70" s="20"/>
      <c r="Q70" s="24">
        <f t="shared" ref="Q70:Q71" si="12">SUM(D70:O70)</f>
        <v>0</v>
      </c>
      <c r="S70">
        <f>Q70/1.2</f>
        <v>0</v>
      </c>
      <c r="T70" s="20">
        <f>-(S70-Q70)</f>
        <v>0</v>
      </c>
    </row>
    <row r="71" spans="1:21" hidden="1" x14ac:dyDescent="0.25">
      <c r="A71" t="s">
        <v>89</v>
      </c>
      <c r="B71" t="s">
        <v>85</v>
      </c>
      <c r="D71" s="20">
        <f>-SUMIF($C$17:$C$58,$B71,D17:D59)</f>
        <v>0</v>
      </c>
      <c r="E71" s="20">
        <f t="shared" ref="E71:O71" si="13">-SUMIF($C$17:$C$58,$B71,E17:E59)</f>
        <v>0</v>
      </c>
      <c r="F71" s="20">
        <f t="shared" si="13"/>
        <v>0</v>
      </c>
      <c r="G71" s="20">
        <f t="shared" si="13"/>
        <v>0</v>
      </c>
      <c r="H71" s="20">
        <f t="shared" si="13"/>
        <v>0</v>
      </c>
      <c r="I71" s="20">
        <f t="shared" si="13"/>
        <v>0</v>
      </c>
      <c r="J71" s="20">
        <f t="shared" si="13"/>
        <v>0</v>
      </c>
      <c r="K71" s="20">
        <f t="shared" si="13"/>
        <v>0</v>
      </c>
      <c r="L71" s="20">
        <f t="shared" si="13"/>
        <v>0</v>
      </c>
      <c r="M71" s="20">
        <f t="shared" si="13"/>
        <v>0</v>
      </c>
      <c r="N71" s="20">
        <f t="shared" si="13"/>
        <v>0</v>
      </c>
      <c r="O71" s="20">
        <f t="shared" si="13"/>
        <v>0</v>
      </c>
      <c r="P71" s="20"/>
      <c r="Q71" s="24">
        <f t="shared" si="12"/>
        <v>0</v>
      </c>
      <c r="S71" s="20">
        <f>Q71</f>
        <v>0</v>
      </c>
      <c r="T71" s="20">
        <f>-(S71-Q71)</f>
        <v>0</v>
      </c>
    </row>
    <row r="72" spans="1:21" hidden="1" x14ac:dyDescent="0.25"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4"/>
    </row>
    <row r="73" spans="1:21" hidden="1" x14ac:dyDescent="0.25">
      <c r="A73" t="s">
        <v>92</v>
      </c>
      <c r="D73" s="20">
        <f>(D69+D70)*('Workings Tab '!$D$5/(1+'Workings Tab '!$D$5))</f>
        <v>0</v>
      </c>
      <c r="E73" s="20">
        <f>(E69+E70)*('Workings Tab '!$D$5/(1+'Workings Tab '!$D$5))</f>
        <v>0</v>
      </c>
      <c r="F73" s="20">
        <f>(F69+F70)*('Workings Tab '!$D$5/(1+'Workings Tab '!$D$5))</f>
        <v>0</v>
      </c>
      <c r="G73" s="20">
        <f>(G69+G70)*('Workings Tab '!$D$5/(1+'Workings Tab '!$D$5))</f>
        <v>0</v>
      </c>
      <c r="H73" s="20">
        <f>(H69+H70)*('Workings Tab '!$D$5/(1+'Workings Tab '!$D$5))</f>
        <v>0</v>
      </c>
      <c r="I73" s="20">
        <f>(I69+I70)*('Workings Tab '!$D$5/(1+'Workings Tab '!$D$5))</f>
        <v>0</v>
      </c>
      <c r="J73" s="20">
        <f>(J69+J70)*('Workings Tab '!$D$5/(1+'Workings Tab '!$D$5))</f>
        <v>0</v>
      </c>
      <c r="K73" s="20">
        <f>(K69+K70)*('Workings Tab '!$D$5/(1+'Workings Tab '!$D$5))</f>
        <v>0</v>
      </c>
      <c r="L73" s="20">
        <f>(L69+L70)*('Workings Tab '!$D$5/(1+'Workings Tab '!$D$5))</f>
        <v>0</v>
      </c>
      <c r="M73" s="20">
        <f>(M69+M70)*('Workings Tab '!$D$5/(1+'Workings Tab '!$D$5))</f>
        <v>0</v>
      </c>
      <c r="N73" s="20">
        <f>(N69+N70)*('Workings Tab '!$D$5/(1+'Workings Tab '!$D$5))</f>
        <v>0</v>
      </c>
      <c r="O73" s="20">
        <f>(O69+O70)*('Workings Tab '!$D$5/(1+'Workings Tab '!$D$5))</f>
        <v>0</v>
      </c>
      <c r="P73" s="20"/>
      <c r="Q73" s="20">
        <f>(Q69+Q70)*('Workings Tab '!$D$5/(1+'Workings Tab '!$D$5))</f>
        <v>0</v>
      </c>
      <c r="S73">
        <f>SUM(S69:S72)</f>
        <v>0</v>
      </c>
      <c r="T73" s="20">
        <f>SUM(T69:T72)</f>
        <v>0</v>
      </c>
      <c r="U73" s="20">
        <f>Q73-T73</f>
        <v>0</v>
      </c>
    </row>
    <row r="74" spans="1:21" hidden="1" x14ac:dyDescent="0.25"/>
    <row r="75" spans="1:21" hidden="1" x14ac:dyDescent="0.25">
      <c r="D75" s="10">
        <f t="shared" ref="D75:O75" si="14">D6</f>
        <v>41821</v>
      </c>
      <c r="E75" s="10">
        <f t="shared" si="14"/>
        <v>41852</v>
      </c>
      <c r="F75" s="10">
        <f t="shared" si="14"/>
        <v>41883</v>
      </c>
      <c r="G75" s="10">
        <f t="shared" si="14"/>
        <v>41914</v>
      </c>
      <c r="H75" s="10">
        <f t="shared" si="14"/>
        <v>41945</v>
      </c>
      <c r="I75" s="10">
        <f t="shared" si="14"/>
        <v>41976</v>
      </c>
      <c r="J75" s="10">
        <f t="shared" si="14"/>
        <v>42007</v>
      </c>
      <c r="K75" s="10">
        <f t="shared" si="14"/>
        <v>42038</v>
      </c>
      <c r="L75" s="10">
        <f t="shared" si="14"/>
        <v>42069</v>
      </c>
      <c r="M75" s="10">
        <f t="shared" si="14"/>
        <v>42100</v>
      </c>
      <c r="N75" s="10">
        <f t="shared" si="14"/>
        <v>42131</v>
      </c>
      <c r="O75" s="10">
        <f t="shared" si="14"/>
        <v>42162</v>
      </c>
    </row>
    <row r="76" spans="1:21" hidden="1" x14ac:dyDescent="0.25">
      <c r="A76" s="3" t="s">
        <v>93</v>
      </c>
      <c r="B76" s="26"/>
      <c r="C76" s="27"/>
      <c r="D76" s="30">
        <f>IF(MONTH(D75)=MONTH('Workings Tab '!$I$5),1,0)</f>
        <v>1</v>
      </c>
      <c r="E76" s="30">
        <f>IF(MONTH(E75)=MONTH('Workings Tab '!$I$5),1,0)</f>
        <v>0</v>
      </c>
      <c r="F76" s="30">
        <f>IF(MONTH(F75)=MONTH('Workings Tab '!$I$5),1,0)</f>
        <v>0</v>
      </c>
      <c r="G76" s="30">
        <f>IF(MONTH(G75)=MONTH('Workings Tab '!$I$5),1,0)</f>
        <v>0</v>
      </c>
      <c r="H76" s="30">
        <f>IF(MONTH(H75)=MONTH('Workings Tab '!$I$5),1,0)</f>
        <v>0</v>
      </c>
      <c r="I76" s="30">
        <f>IF(MONTH(I75)=MONTH('Workings Tab '!$I$5),1,0)</f>
        <v>0</v>
      </c>
      <c r="J76" s="30">
        <f>IF(MONTH(J75)=MONTH('Workings Tab '!$I$5),1,0)</f>
        <v>0</v>
      </c>
      <c r="K76" s="30">
        <f>IF(MONTH(K75)=MONTH('Workings Tab '!$I$5),1,0)</f>
        <v>0</v>
      </c>
      <c r="L76" s="30">
        <f>IF(MONTH(L75)=MONTH('Workings Tab '!$I$5),1,0)</f>
        <v>0</v>
      </c>
      <c r="M76" s="30">
        <f>IF(MONTH(M75)=MONTH('Workings Tab '!$I$5),1,0)</f>
        <v>0</v>
      </c>
      <c r="N76" s="30">
        <f>IF(MONTH(N75)=MONTH('Workings Tab '!$I$5),1,0)</f>
        <v>0</v>
      </c>
      <c r="O76" s="30">
        <f>IF(MONTH(O75)=MONTH('Workings Tab '!$I$5),1,0)</f>
        <v>0</v>
      </c>
      <c r="P76" s="20"/>
      <c r="Q76" s="24"/>
    </row>
    <row r="77" spans="1:21" hidden="1" x14ac:dyDescent="0.25">
      <c r="A77" s="26" t="s">
        <v>94</v>
      </c>
      <c r="B77" s="26"/>
      <c r="C77" s="27"/>
      <c r="D77" s="34">
        <v>0</v>
      </c>
      <c r="E77" s="34">
        <v>0</v>
      </c>
      <c r="F77" s="30">
        <f t="shared" ref="F77" si="15">IF(F76=1,1,IF(AND(E77=0,D77=0),1,0))</f>
        <v>1</v>
      </c>
      <c r="G77" s="30">
        <f t="shared" ref="G77" si="16">IF(G76=1,1,IF(AND(F77=0,E77=0),1,0))</f>
        <v>0</v>
      </c>
      <c r="H77" s="30">
        <f t="shared" ref="H77" si="17">IF(H76=1,1,IF(AND(G77=0,F77=0),1,0))</f>
        <v>0</v>
      </c>
      <c r="I77" s="30">
        <f t="shared" ref="I77" si="18">IF(I76=1,1,IF(AND(H77=0,G77=0),1,0))</f>
        <v>1</v>
      </c>
      <c r="J77" s="30">
        <f t="shared" ref="J77" si="19">IF(J76=1,1,IF(AND(I77=0,H77=0),1,0))</f>
        <v>0</v>
      </c>
      <c r="K77" s="30">
        <f t="shared" ref="K77" si="20">IF(K76=1,1,IF(AND(J77=0,I77=0),1,0))</f>
        <v>0</v>
      </c>
      <c r="L77" s="30">
        <f t="shared" ref="L77" si="21">IF(L76=1,1,IF(AND(K77=0,J77=0),1,0))</f>
        <v>1</v>
      </c>
      <c r="M77" s="30">
        <f t="shared" ref="M77" si="22">IF(M76=1,1,IF(AND(L77=0,K77=0),1,0))</f>
        <v>0</v>
      </c>
      <c r="N77" s="30">
        <f t="shared" ref="N77" si="23">IF(N76=1,1,IF(AND(M77=0,L77=0),1,0))</f>
        <v>0</v>
      </c>
      <c r="O77" s="30">
        <f t="shared" ref="O77" si="24">IF(O76=1,1,IF(AND(N77=0,M77=0),1,0))</f>
        <v>1</v>
      </c>
      <c r="P77" s="20"/>
      <c r="Q77" s="24"/>
    </row>
    <row r="78" spans="1:21" hidden="1" x14ac:dyDescent="0.25">
      <c r="A78" s="26" t="s">
        <v>95</v>
      </c>
      <c r="B78" s="26"/>
      <c r="C78" s="27"/>
      <c r="D78" s="30">
        <v>1</v>
      </c>
      <c r="E78" s="30">
        <v>1</v>
      </c>
      <c r="F78" s="30">
        <v>1</v>
      </c>
      <c r="G78" s="30">
        <v>1</v>
      </c>
      <c r="H78" s="30">
        <v>1</v>
      </c>
      <c r="I78" s="30">
        <v>1</v>
      </c>
      <c r="J78" s="30">
        <v>1</v>
      </c>
      <c r="K78" s="30">
        <v>1</v>
      </c>
      <c r="L78" s="30">
        <v>1</v>
      </c>
      <c r="M78" s="30">
        <v>1</v>
      </c>
      <c r="N78" s="30">
        <v>1</v>
      </c>
      <c r="O78" s="30">
        <v>1</v>
      </c>
      <c r="P78" s="20"/>
      <c r="Q78" s="24"/>
    </row>
    <row r="79" spans="1:21" hidden="1" x14ac:dyDescent="0.25">
      <c r="A79" s="26"/>
      <c r="B79" s="26"/>
      <c r="C79" s="27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20"/>
      <c r="Q79" s="24"/>
    </row>
    <row r="80" spans="1:21" hidden="1" x14ac:dyDescent="0.25">
      <c r="A80" s="28" t="s">
        <v>96</v>
      </c>
      <c r="B80" s="26" t="s">
        <v>86</v>
      </c>
      <c r="C80" s="29"/>
      <c r="D80" s="30">
        <f t="shared" ref="D80" si="25">IF(D77=1,SUM(B73:D73),0)</f>
        <v>0</v>
      </c>
      <c r="E80" s="30">
        <f>IF(E77=1,SUM(C73:E73),0)</f>
        <v>0</v>
      </c>
      <c r="F80" s="30">
        <f t="shared" ref="F80:O80" si="26">IF(F77=1,SUM(D73:F73),0)</f>
        <v>0</v>
      </c>
      <c r="G80" s="30">
        <f t="shared" si="26"/>
        <v>0</v>
      </c>
      <c r="H80" s="30">
        <f t="shared" si="26"/>
        <v>0</v>
      </c>
      <c r="I80" s="30">
        <f t="shared" si="26"/>
        <v>0</v>
      </c>
      <c r="J80" s="30">
        <f t="shared" si="26"/>
        <v>0</v>
      </c>
      <c r="K80" s="30">
        <f t="shared" si="26"/>
        <v>0</v>
      </c>
      <c r="L80" s="30">
        <f t="shared" si="26"/>
        <v>0</v>
      </c>
      <c r="M80" s="30">
        <f t="shared" si="26"/>
        <v>0</v>
      </c>
      <c r="N80" s="30">
        <f t="shared" si="26"/>
        <v>0</v>
      </c>
      <c r="O80" s="30">
        <f t="shared" si="26"/>
        <v>0</v>
      </c>
      <c r="P80" s="20"/>
      <c r="Q80" s="24">
        <f>SUM(D80:O80)</f>
        <v>0</v>
      </c>
    </row>
  </sheetData>
  <sheetProtection password="CE8F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Workings Tab </vt:lpstr>
      <vt:lpstr>Dropdowns</vt:lpstr>
      <vt:lpstr>P&amp;L </vt:lpstr>
      <vt:lpstr>Cashflow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Danskin</dc:creator>
  <cp:lastModifiedBy>Craig Grant</cp:lastModifiedBy>
  <dcterms:created xsi:type="dcterms:W3CDTF">2014-07-11T14:17:26Z</dcterms:created>
  <dcterms:modified xsi:type="dcterms:W3CDTF">2017-07-03T12:38:08Z</dcterms:modified>
</cp:coreProperties>
</file>